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srcce.sharepoint.com/sites/skupinasekretariat/Sdilene dokumenty/Alice/SYNOD_2024/"/>
    </mc:Choice>
  </mc:AlternateContent>
  <xr:revisionPtr revIDLastSave="1" documentId="8_{78A76E34-957C-42F6-81C5-86CAB6F37BD1}" xr6:coauthVersionLast="47" xr6:coauthVersionMax="47" xr10:uidLastSave="{74BF7E0C-FBA8-4CDE-9C12-6D13459F2B0F}"/>
  <bookViews>
    <workbookView xWindow="-120" yWindow="-120" windowWidth="29040" windowHeight="15720" activeTab="3" xr2:uid="{00000000-000D-0000-FFFF-FFFF00000000}"/>
  </bookViews>
  <sheets>
    <sheet name="Shrnutí" sheetId="3" r:id="rId1"/>
    <sheet name="Duch.zaměst.a běžné činnosti PS" sheetId="5" r:id="rId2"/>
    <sheet name="Opravy, investice a projekty" sheetId="6" r:id="rId3"/>
    <sheet name="Fondy" sheetId="4" r:id="rId4"/>
    <sheet name="Rozpočet PS 2020 - detail" sheetId="14" state="hidden" r:id="rId5"/>
  </sheets>
  <externalReferences>
    <externalReference r:id="rId6"/>
  </externalReferences>
  <definedNames>
    <definedName name="_xlnm.Print_Area" localSheetId="1">'Duch.zaměst.a běžné činnosti PS'!$L$1:$O$42</definedName>
    <definedName name="_xlnm.Print_Area" localSheetId="3">Fondy!$A$2:$J$25</definedName>
    <definedName name="_xlnm.Print_Area" localSheetId="2">'Opravy, investice a projekty'!$A$1:$O$46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4" l="1"/>
  <c r="H20" i="3"/>
  <c r="B47" i="4"/>
  <c r="D47" i="4" s="1"/>
  <c r="C53" i="4"/>
  <c r="D52" i="4" l="1"/>
  <c r="D49" i="4"/>
  <c r="D48" i="4"/>
  <c r="D42" i="4"/>
  <c r="D33" i="4"/>
  <c r="B38" i="4"/>
  <c r="D38" i="4" s="1"/>
  <c r="B51" i="4"/>
  <c r="D51" i="4" s="1"/>
  <c r="B50" i="4"/>
  <c r="B37" i="4"/>
  <c r="D37" i="4" s="1"/>
  <c r="B53" i="4" l="1"/>
  <c r="D53" i="4" s="1"/>
  <c r="D50" i="4"/>
  <c r="H39" i="3" l="1"/>
  <c r="M32" i="6"/>
  <c r="H14" i="3"/>
  <c r="I16" i="4"/>
  <c r="H15" i="3" l="1"/>
  <c r="H51" i="3"/>
  <c r="H5" i="3"/>
  <c r="F23" i="4"/>
  <c r="M37" i="5"/>
  <c r="L19" i="5"/>
  <c r="B36" i="4" s="1"/>
  <c r="D36" i="4" s="1"/>
  <c r="M39" i="5"/>
  <c r="L11" i="5"/>
  <c r="B35" i="4" s="1"/>
  <c r="D35" i="4" s="1"/>
  <c r="N25" i="5"/>
  <c r="L25" i="5"/>
  <c r="B39" i="4" s="1"/>
  <c r="D39" i="4" s="1"/>
  <c r="C43" i="4"/>
  <c r="I29" i="4"/>
  <c r="E29" i="4"/>
  <c r="D29" i="4"/>
  <c r="C29" i="4"/>
  <c r="B29" i="4"/>
  <c r="F28" i="4"/>
  <c r="J28" i="4" s="1"/>
  <c r="H29" i="4"/>
  <c r="G29" i="4"/>
  <c r="F27" i="4"/>
  <c r="J27" i="4" s="1"/>
  <c r="F26" i="4"/>
  <c r="J26" i="4" s="1"/>
  <c r="F25" i="4"/>
  <c r="J25" i="4" s="1"/>
  <c r="F24" i="4"/>
  <c r="J24" i="4" s="1"/>
  <c r="J23" i="4"/>
  <c r="F22" i="4"/>
  <c r="J22" i="4" s="1"/>
  <c r="F21" i="4"/>
  <c r="J21" i="4" s="1"/>
  <c r="E16" i="4"/>
  <c r="D16" i="4"/>
  <c r="C16" i="4"/>
  <c r="B16" i="4"/>
  <c r="H16" i="4"/>
  <c r="F14" i="4"/>
  <c r="J14" i="4" s="1"/>
  <c r="F13" i="4"/>
  <c r="J13" i="4" s="1"/>
  <c r="F12" i="4"/>
  <c r="J12" i="4" s="1"/>
  <c r="F11" i="4"/>
  <c r="J11" i="4" s="1"/>
  <c r="F10" i="4"/>
  <c r="J10" i="4" s="1"/>
  <c r="F9" i="4"/>
  <c r="J9" i="4" s="1"/>
  <c r="F8" i="4"/>
  <c r="J8" i="4" s="1"/>
  <c r="F7" i="4"/>
  <c r="J7" i="4" s="1"/>
  <c r="F6" i="4"/>
  <c r="J6" i="4" s="1"/>
  <c r="F5" i="4"/>
  <c r="J5" i="4" s="1"/>
  <c r="F4" i="4"/>
  <c r="J4" i="4" s="1"/>
  <c r="H51" i="6"/>
  <c r="H52" i="6" s="1"/>
  <c r="O35" i="6"/>
  <c r="J36" i="6"/>
  <c r="J35" i="6" s="1"/>
  <c r="N35" i="6"/>
  <c r="M35" i="6"/>
  <c r="L35" i="6"/>
  <c r="K35" i="6"/>
  <c r="K31" i="6" s="1"/>
  <c r="I35" i="6"/>
  <c r="H35" i="6"/>
  <c r="G35" i="6"/>
  <c r="F35" i="6"/>
  <c r="E35" i="6"/>
  <c r="D35" i="6"/>
  <c r="O34" i="6"/>
  <c r="F34" i="6"/>
  <c r="F31" i="6" s="1"/>
  <c r="D34" i="6"/>
  <c r="L31" i="6"/>
  <c r="N31" i="6"/>
  <c r="M31" i="6"/>
  <c r="J31" i="6"/>
  <c r="I31" i="6"/>
  <c r="H31" i="6"/>
  <c r="G31" i="6"/>
  <c r="E31" i="6"/>
  <c r="D31" i="6"/>
  <c r="L51" i="6"/>
  <c r="L50" i="6"/>
  <c r="O4" i="6"/>
  <c r="H16" i="3" s="1"/>
  <c r="N4" i="6"/>
  <c r="M4" i="6"/>
  <c r="L4" i="6"/>
  <c r="K4" i="6"/>
  <c r="K46" i="6" s="1"/>
  <c r="J4" i="6"/>
  <c r="I4" i="6"/>
  <c r="I46" i="6" s="1"/>
  <c r="H4" i="6"/>
  <c r="H46" i="6" s="1"/>
  <c r="G4" i="6"/>
  <c r="G46" i="6" s="1"/>
  <c r="F4" i="6"/>
  <c r="F46" i="6" s="1"/>
  <c r="E4" i="6"/>
  <c r="E46" i="6" s="1"/>
  <c r="D4" i="6"/>
  <c r="D46" i="6" s="1"/>
  <c r="J46" i="6" l="1"/>
  <c r="H18" i="3"/>
  <c r="F16" i="4"/>
  <c r="N46" i="6"/>
  <c r="M46" i="6"/>
  <c r="J16" i="4"/>
  <c r="J29" i="4"/>
  <c r="F29" i="4"/>
  <c r="L46" i="6"/>
  <c r="L52" i="6"/>
  <c r="O31" i="6"/>
  <c r="O46" i="6" s="1"/>
  <c r="H23" i="3" l="1"/>
  <c r="M35" i="5"/>
  <c r="O19" i="5"/>
  <c r="O41" i="5"/>
  <c r="O40" i="5"/>
  <c r="O39" i="5"/>
  <c r="O38" i="5"/>
  <c r="O37" i="5"/>
  <c r="O36" i="5"/>
  <c r="N35" i="5"/>
  <c r="L35" i="5"/>
  <c r="H37" i="3" s="1"/>
  <c r="K35" i="5"/>
  <c r="J35" i="5"/>
  <c r="I35" i="5"/>
  <c r="H35" i="5"/>
  <c r="O34" i="5"/>
  <c r="O33" i="5"/>
  <c r="N32" i="5"/>
  <c r="M32" i="5"/>
  <c r="L32" i="5"/>
  <c r="H35" i="3" s="1"/>
  <c r="K32" i="5"/>
  <c r="J32" i="5"/>
  <c r="I32" i="5"/>
  <c r="H32" i="5"/>
  <c r="O31" i="5"/>
  <c r="O30" i="5"/>
  <c r="O29" i="5"/>
  <c r="N28" i="5"/>
  <c r="M28" i="5"/>
  <c r="L28" i="5"/>
  <c r="K28" i="5"/>
  <c r="J28" i="5"/>
  <c r="I28" i="5"/>
  <c r="H28" i="5"/>
  <c r="O27" i="5"/>
  <c r="O26" i="5"/>
  <c r="O25" i="5"/>
  <c r="N24" i="5"/>
  <c r="M24" i="5"/>
  <c r="L24" i="5"/>
  <c r="B40" i="4" s="1"/>
  <c r="D40" i="4" s="1"/>
  <c r="K24" i="5"/>
  <c r="J24" i="5"/>
  <c r="I24" i="5"/>
  <c r="H24" i="5"/>
  <c r="O23" i="5"/>
  <c r="O22" i="5"/>
  <c r="N21" i="5"/>
  <c r="M21" i="5"/>
  <c r="L21" i="5"/>
  <c r="K21" i="5"/>
  <c r="J21" i="5"/>
  <c r="I21" i="5"/>
  <c r="H21" i="5"/>
  <c r="O20" i="5"/>
  <c r="N18" i="5"/>
  <c r="M18" i="5"/>
  <c r="K18" i="5"/>
  <c r="J18" i="5"/>
  <c r="I18" i="5"/>
  <c r="H18" i="5"/>
  <c r="O17" i="5"/>
  <c r="O16" i="5"/>
  <c r="N15" i="5"/>
  <c r="M15" i="5"/>
  <c r="L15" i="5"/>
  <c r="K15" i="5"/>
  <c r="J15" i="5"/>
  <c r="I15" i="5"/>
  <c r="H15" i="5"/>
  <c r="O14" i="5"/>
  <c r="O13" i="5"/>
  <c r="N12" i="5"/>
  <c r="M12" i="5"/>
  <c r="L12" i="5"/>
  <c r="K12" i="5"/>
  <c r="J12" i="5"/>
  <c r="I12" i="5"/>
  <c r="H12" i="5"/>
  <c r="O11" i="5"/>
  <c r="O10" i="5"/>
  <c r="B34" i="4" s="1"/>
  <c r="N9" i="5"/>
  <c r="M9" i="5"/>
  <c r="L9" i="5"/>
  <c r="K9" i="5"/>
  <c r="J9" i="5"/>
  <c r="I9" i="5"/>
  <c r="H9" i="5"/>
  <c r="O7" i="5"/>
  <c r="O6" i="5"/>
  <c r="O5" i="5"/>
  <c r="N4" i="5"/>
  <c r="M4" i="5"/>
  <c r="M3" i="5" s="1"/>
  <c r="L4" i="5"/>
  <c r="L3" i="5" s="1"/>
  <c r="K4" i="5"/>
  <c r="K3" i="5" s="1"/>
  <c r="J4" i="5"/>
  <c r="J3" i="5" s="1"/>
  <c r="I4" i="5"/>
  <c r="I3" i="5" s="1"/>
  <c r="H4" i="5"/>
  <c r="H3" i="5"/>
  <c r="D34" i="4" l="1"/>
  <c r="B43" i="4"/>
  <c r="D43" i="4" s="1"/>
  <c r="N3" i="5"/>
  <c r="H6" i="3"/>
  <c r="O12" i="5"/>
  <c r="O28" i="5"/>
  <c r="N8" i="5"/>
  <c r="N42" i="5" s="1"/>
  <c r="O24" i="5"/>
  <c r="O18" i="5"/>
  <c r="O4" i="5"/>
  <c r="O3" i="5" s="1"/>
  <c r="H8" i="5"/>
  <c r="H42" i="5" s="1"/>
  <c r="J8" i="5"/>
  <c r="J42" i="5" s="1"/>
  <c r="K8" i="5"/>
  <c r="K42" i="5" s="1"/>
  <c r="I8" i="5"/>
  <c r="I42" i="5" s="1"/>
  <c r="O21" i="5"/>
  <c r="O15" i="5"/>
  <c r="L18" i="5"/>
  <c r="L8" i="5" s="1"/>
  <c r="L42" i="5" s="1"/>
  <c r="O32" i="5"/>
  <c r="M8" i="5"/>
  <c r="M42" i="5" s="1"/>
  <c r="O9" i="5"/>
  <c r="O35" i="5"/>
  <c r="O8" i="5" l="1"/>
  <c r="O42" i="5" s="1"/>
  <c r="H19" i="3"/>
  <c r="H45" i="3" l="1"/>
  <c r="H100" i="14" l="1"/>
  <c r="H89" i="14"/>
  <c r="H90" i="14"/>
  <c r="H91" i="14"/>
  <c r="H92" i="14"/>
  <c r="H93" i="14"/>
  <c r="H94" i="14"/>
  <c r="H95" i="14"/>
  <c r="H96" i="14"/>
  <c r="H97" i="14"/>
  <c r="H98" i="14"/>
  <c r="H101" i="14"/>
  <c r="H102" i="14"/>
  <c r="H103" i="14"/>
  <c r="H104" i="14"/>
  <c r="H88" i="14"/>
  <c r="H99" i="14" l="1"/>
  <c r="G46" i="14" l="1"/>
  <c r="H41" i="3" l="1"/>
  <c r="I99" i="14" l="1"/>
  <c r="H5" i="14"/>
  <c r="H6" i="14"/>
  <c r="H7" i="14"/>
  <c r="H8" i="14"/>
  <c r="H9" i="14"/>
  <c r="H10" i="14"/>
  <c r="H11" i="14"/>
  <c r="H12" i="14"/>
  <c r="H13" i="14"/>
  <c r="H4" i="14"/>
  <c r="H38" i="14" l="1"/>
  <c r="H82" i="14"/>
  <c r="H70" i="14"/>
  <c r="H69" i="14"/>
  <c r="H68" i="14"/>
  <c r="H67" i="14"/>
  <c r="H66" i="14"/>
  <c r="H65" i="14"/>
  <c r="H63" i="14"/>
  <c r="H40" i="14"/>
  <c r="H41" i="14"/>
  <c r="H39" i="14" l="1"/>
  <c r="I87" i="14"/>
  <c r="J87" i="14"/>
  <c r="K87" i="14"/>
  <c r="L87" i="14"/>
  <c r="I85" i="14"/>
  <c r="J85" i="14"/>
  <c r="K85" i="14"/>
  <c r="L85" i="14"/>
  <c r="H86" i="14"/>
  <c r="H71" i="14"/>
  <c r="H72" i="14"/>
  <c r="H73" i="14"/>
  <c r="H74" i="14"/>
  <c r="H75" i="14"/>
  <c r="H76" i="14"/>
  <c r="H77" i="14"/>
  <c r="H78" i="14"/>
  <c r="H79" i="14"/>
  <c r="H80" i="14"/>
  <c r="H81" i="14"/>
  <c r="H83" i="14"/>
  <c r="H84" i="14"/>
  <c r="H64" i="14"/>
  <c r="H61" i="14"/>
  <c r="H62" i="14"/>
  <c r="H60" i="14"/>
  <c r="H53" i="14"/>
  <c r="H54" i="14"/>
  <c r="H55" i="14"/>
  <c r="H56" i="14"/>
  <c r="H57" i="14"/>
  <c r="H58" i="14"/>
  <c r="H59" i="14"/>
  <c r="H52" i="14"/>
  <c r="H47" i="14"/>
  <c r="H48" i="14"/>
  <c r="H49" i="14"/>
  <c r="H50" i="14"/>
  <c r="H51" i="14"/>
  <c r="H46" i="14"/>
  <c r="H43" i="14"/>
  <c r="H44" i="14"/>
  <c r="H45" i="14"/>
  <c r="H42" i="14"/>
  <c r="L105" i="14" l="1"/>
  <c r="K99" i="14"/>
  <c r="J99" i="14"/>
  <c r="G99" i="14"/>
  <c r="F99" i="14"/>
  <c r="E99" i="14"/>
  <c r="D99" i="14"/>
  <c r="H87" i="14"/>
  <c r="G87" i="14"/>
  <c r="F87" i="14"/>
  <c r="E87" i="14"/>
  <c r="D87" i="14"/>
  <c r="H85" i="14"/>
  <c r="G85" i="14"/>
  <c r="F85" i="14"/>
  <c r="E85" i="14"/>
  <c r="D85" i="14"/>
  <c r="G37" i="14"/>
  <c r="H37" i="14" s="1"/>
  <c r="G36" i="14"/>
  <c r="H36" i="14" s="1"/>
  <c r="G35" i="14"/>
  <c r="H35" i="14" s="1"/>
  <c r="G34" i="14"/>
  <c r="H34" i="14" s="1"/>
  <c r="G33" i="14"/>
  <c r="H33" i="14" s="1"/>
  <c r="G32" i="14"/>
  <c r="H32" i="14" s="1"/>
  <c r="G31" i="14"/>
  <c r="H31" i="14" s="1"/>
  <c r="G30" i="14"/>
  <c r="H30" i="14" s="1"/>
  <c r="G29" i="14"/>
  <c r="H29" i="14" s="1"/>
  <c r="G28" i="14"/>
  <c r="H28" i="14" s="1"/>
  <c r="G27" i="14"/>
  <c r="H27" i="14" s="1"/>
  <c r="G26" i="14"/>
  <c r="H26" i="14" s="1"/>
  <c r="G25" i="14"/>
  <c r="H25" i="14" s="1"/>
  <c r="G24" i="14"/>
  <c r="H24" i="14" s="1"/>
  <c r="G23" i="14"/>
  <c r="H23" i="14" s="1"/>
  <c r="G22" i="14"/>
  <c r="H22" i="14" s="1"/>
  <c r="G21" i="14"/>
  <c r="H21" i="14" s="1"/>
  <c r="G20" i="14"/>
  <c r="H20" i="14" s="1"/>
  <c r="G19" i="14"/>
  <c r="H19" i="14" s="1"/>
  <c r="G18" i="14"/>
  <c r="H18" i="14" s="1"/>
  <c r="G17" i="14"/>
  <c r="H17" i="14" s="1"/>
  <c r="G16" i="14"/>
  <c r="H16" i="14" s="1"/>
  <c r="G15" i="14"/>
  <c r="K14" i="14"/>
  <c r="J14" i="14"/>
  <c r="I14" i="14"/>
  <c r="F14" i="14"/>
  <c r="E14" i="14"/>
  <c r="D14" i="14"/>
  <c r="J13" i="14"/>
  <c r="J8" i="14"/>
  <c r="J5" i="14"/>
  <c r="J4" i="14"/>
  <c r="K3" i="14"/>
  <c r="I3" i="14"/>
  <c r="G3" i="14"/>
  <c r="F3" i="14"/>
  <c r="E3" i="14"/>
  <c r="D3" i="14"/>
  <c r="H15" i="14" l="1"/>
  <c r="H14" i="14" s="1"/>
  <c r="M15" i="14"/>
  <c r="I105" i="14"/>
  <c r="I107" i="14" s="1"/>
  <c r="K105" i="14"/>
  <c r="H3" i="14"/>
  <c r="G14" i="14"/>
  <c r="G105" i="14" s="1"/>
  <c r="J3" i="14"/>
  <c r="J105" i="14" s="1"/>
  <c r="F105" i="14"/>
  <c r="E105" i="14"/>
  <c r="D105" i="14"/>
  <c r="H105" i="14" l="1"/>
  <c r="H10" i="3" l="1"/>
  <c r="H12" i="3" l="1"/>
  <c r="H44" i="3" l="1"/>
  <c r="H93" i="3" l="1"/>
  <c r="D30" i="3" l="1"/>
  <c r="H4" i="3" l="1"/>
  <c r="H25" i="3" l="1"/>
  <c r="H24" i="3"/>
  <c r="H22" i="3" l="1"/>
  <c r="H48" i="3" s="1"/>
  <c r="H34" i="3"/>
  <c r="H33" i="3"/>
  <c r="H32" i="3"/>
  <c r="H31" i="3"/>
  <c r="H30" i="3"/>
  <c r="H29" i="3"/>
  <c r="H9" i="3"/>
  <c r="H8" i="3" l="1"/>
  <c r="H28" i="3"/>
  <c r="H13" i="3"/>
  <c r="H27" i="3" l="1"/>
  <c r="H43" i="3" l="1"/>
  <c r="H7" i="3" l="1"/>
  <c r="H17" i="3" l="1"/>
  <c r="H50" i="3" s="1"/>
  <c r="D35" i="3"/>
  <c r="H3" i="3" l="1"/>
  <c r="D37" i="3"/>
  <c r="D34" i="3"/>
  <c r="D33" i="3"/>
  <c r="D32" i="3"/>
  <c r="D31" i="3"/>
  <c r="D29" i="3"/>
  <c r="D28" i="3"/>
  <c r="H42" i="3" l="1"/>
  <c r="H40" i="3" s="1"/>
  <c r="H26" i="3" s="1"/>
  <c r="H21" i="3" s="1"/>
  <c r="H49" i="3" l="1"/>
  <c r="H47" i="3" s="1"/>
  <c r="H5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Štulcová Věra</author>
  </authors>
  <commentList>
    <comment ref="G6" authorId="0" shapeId="0" xr:uid="{1104AD74-77A0-41B9-B2DE-6BF46AA78F9B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před započtením repartic ve výši schodku - 840 tis. (řádek č.48)
</t>
        </r>
      </text>
    </comment>
    <comment ref="G14" authorId="0" shapeId="0" xr:uid="{23A15570-DFD6-45BB-B503-2EDFE1DC2312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mzdy SR - 3945,
roční příspěvek na činnost PS - 6705, povinné zaměstnávání ZTP - 100
</t>
        </r>
      </text>
    </comment>
    <comment ref="H14" authorId="0" shapeId="0" xr:uid="{94B97CA1-ECDB-4AD4-B80D-9957BAB6408F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mzdy SR - 4148,
roční příspěvek na činnost PS - 6699, povinné zaměstnávání ZTTP - 53,
supervize - 12
</t>
        </r>
      </text>
    </comment>
    <comment ref="E15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část repartic hradí náklady na duch.zaměstnance </t>
        </r>
      </text>
    </comment>
    <comment ref="G15" authorId="0" shapeId="0" xr:uid="{E3969192-DA05-4CFD-862C-B5CF5F07AFAD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840 tis. Bude započteno proti provozním nákladům celocírkevních farářů</t>
        </r>
      </text>
    </comment>
    <comment ref="E48" authorId="0" shapeId="0" xr:uid="{12D9BA2D-7BAF-425B-BDE4-3762254B6FE5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Provozní náklady celocírkevních farářů
</t>
        </r>
      </text>
    </comment>
    <comment ref="G48" authorId="0" shapeId="0" xr:uid="{9029B8E9-9154-44AC-8FF6-547AA5F96CFC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Provozní náklady celocírkevních farářů
</t>
        </r>
      </text>
    </comment>
    <comment ref="H48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Provozní náklady celocírkevních farářů
</t>
        </r>
      </text>
    </comment>
    <comment ref="E50" authorId="0" shapeId="0" xr:uid="{C84C4277-488C-4D8F-AAAE-112AEAF0563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náklady Zpěvníkové komise
</t>
        </r>
      </text>
    </comment>
    <comment ref="G52" authorId="0" shapeId="0" xr:uid="{E619F4D0-031C-4B11-B1C5-4736BB24F9CD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půjčka z Rezervního fondu</t>
        </r>
      </text>
    </comment>
    <comment ref="H52" authorId="0" shapeId="0" xr:uid="{02D609CA-8807-49EC-8606-0A13107A779B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půjčka z Rezervního fondu</t>
        </r>
      </text>
    </comment>
    <comment ref="D94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od 2020 pouze odvody na duch.členy SR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Štulcová Věra</author>
  </authors>
  <commentList>
    <comment ref="N5" authorId="0" shapeId="0" xr:uid="{BC3802FB-7FA2-4FE8-A8AF-E7ED8EF02A4F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příspěvky na bydlení</t>
        </r>
      </text>
    </comment>
    <comment ref="M16" authorId="0" shapeId="0" xr:uid="{134AAF3E-27EF-45C6-A604-A6D85EC04121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T-Mobile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Štulcová Věra</author>
    <author>vstus</author>
  </authors>
  <commentList>
    <comment ref="J5" authorId="0" shapeId="0" xr:uid="{9D538AD1-413B-4F9C-B84E-B14D5AAD6DC4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zahraniční dar</t>
        </r>
      </text>
    </comment>
    <comment ref="J9" authorId="0" shapeId="0" xr:uid="{CE4463E0-277E-489B-A433-243B0415B603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zahraniční dar</t>
        </r>
      </text>
    </comment>
    <comment ref="L10" authorId="0" shapeId="0" xr:uid="{25126DCD-7610-4506-A399-52B0D3378872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kotelna</t>
        </r>
      </text>
    </comment>
    <comment ref="F14" authorId="0" shapeId="0" xr:uid="{E31E05E8-07E8-4590-A54F-2E4B030E999F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Fond investic 1150</t>
        </r>
      </text>
    </comment>
    <comment ref="H20" authorId="0" shapeId="0" xr:uid="{D6F679D3-9EFE-4DD2-AEE8-B44DCE06143B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voda + ČOV
</t>
        </r>
      </text>
    </comment>
    <comment ref="J20" authorId="0" shapeId="0" xr:uid="{3359A200-F34A-4492-8DA4-BD1D62153B43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 Conseq</t>
        </r>
      </text>
    </comment>
    <comment ref="D23" authorId="0" shapeId="0" xr:uid="{02683D4C-EB2E-41F5-9D61-AF30E759472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přístavba</t>
        </r>
      </text>
    </comment>
    <comment ref="F23" authorId="0" shapeId="0" xr:uid="{C7F860FB-5545-413F-8320-CB74EA934259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ZD-1880, Fond investic 1100</t>
        </r>
      </text>
    </comment>
    <comment ref="J24" authorId="0" shapeId="0" xr:uid="{C2769F0E-5A5E-415B-AF6E-AE2AF524CF19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 ČEZ - 400 tis.
Zahr.dary - 36 tis.</t>
        </r>
      </text>
    </comment>
    <comment ref="J25" authorId="0" shapeId="0" xr:uid="{C5E1C749-13F2-4595-A3EF-5499EBD8B9B7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zahr.dary</t>
        </r>
      </text>
    </comment>
    <comment ref="L25" authorId="0" shapeId="0" xr:uid="{70EA12B3-D7E2-4A65-AA20-2CFC8ACAB10A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koupelny 
podlahy
vstup</t>
        </r>
      </text>
    </comment>
    <comment ref="J26" authorId="0" shapeId="0" xr:uid="{4E00191C-FC23-45BD-A7E3-D37EAFDC74A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zahraniční dar</t>
        </r>
      </text>
    </comment>
    <comment ref="L26" authorId="0" shapeId="0" xr:uid="{D1E36B1B-17D0-4C35-A1C4-6D7D0E7B68DD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zábradlí + podbití</t>
        </r>
      </text>
    </comment>
    <comment ref="J32" authorId="0" shapeId="0" xr:uid="{4C11D736-7B96-4F18-8AFD-7068DD870854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bankovní úvěr</t>
        </r>
      </text>
    </comment>
    <comment ref="M32" authorId="0" shapeId="0" xr:uid="{314CAC7A-BCB0-4322-A046-8FA2B814343D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Rezervní fond - 7 mil.
Fond investic - 432 tis.</t>
        </r>
      </text>
    </comment>
    <comment ref="N32" authorId="0" shapeId="0" xr:uid="{8112CB69-0B13-4923-B6EC-723A38410A5D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bankovní úvěr</t>
        </r>
      </text>
    </comment>
    <comment ref="H33" authorId="0" shapeId="0" xr:uid="{04869719-1393-4BD3-B6AD-FDEAAFC9300F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Kunzárna</t>
        </r>
      </text>
    </comment>
    <comment ref="J33" authorId="0" shapeId="0" xr:uid="{C847C8E2-F064-43BC-8ABC-0B05BBC0C1C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Rezervní fond</t>
        </r>
      </text>
    </comment>
    <comment ref="L33" authorId="0" shapeId="0" xr:uid="{5409A04D-5760-4261-9ACA-37C8391B206E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Kunzárna </t>
        </r>
      </text>
    </comment>
    <comment ref="F34" authorId="0" shapeId="0" xr:uid="{E84C5976-B34A-4C84-B010-FA71EECDDACD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 prodeje ETF</t>
        </r>
      </text>
    </comment>
    <comment ref="N34" authorId="1" shapeId="0" xr:uid="{95EC6D8E-AE96-4C22-9583-70B07C304C4E}">
      <text>
        <r>
          <rPr>
            <b/>
            <sz val="9"/>
            <color indexed="81"/>
            <rFont val="Tahoma"/>
            <family val="2"/>
            <charset val="238"/>
          </rPr>
          <t>vstus:</t>
        </r>
        <r>
          <rPr>
            <sz val="9"/>
            <color indexed="81"/>
            <rFont val="Tahoma"/>
            <family val="2"/>
            <charset val="238"/>
          </rPr>
          <t xml:space="preserve">
výnos z fin.majetku</t>
        </r>
      </text>
    </comment>
    <comment ref="J36" authorId="0" shapeId="0" xr:uid="{22B00209-ACF1-47F9-9797-0EF99957B1F9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258 výnosy z prodeje + 277 zahraniční dar</t>
        </r>
      </text>
    </comment>
    <comment ref="J37" authorId="0" shapeId="0" xr:uid="{AAF9F8A9-5407-4A6A-9963-A646ECCDAD84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sbírka + dary zahraniční/jiné</t>
        </r>
      </text>
    </comment>
    <comment ref="N38" authorId="0" shapeId="0" xr:uid="{9CB9EF39-AFD3-429E-8EA1-F54D5CE7E6FF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DaRP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Štulcová Věra</author>
  </authors>
  <commentList>
    <comment ref="G27" authorId="0" shapeId="0" xr:uid="{2B84C605-C25F-4FBA-92BE-338CFDCEEB6E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HV z roku 2021 - 8 417,
čerpání Fondu investic - Kunzárna 1 766, 
úpravy z min. let - 1648.</t>
        </r>
      </text>
    </comment>
    <comment ref="H27" authorId="0" shapeId="0" xr:uid="{6AF2D853-1196-42B2-8F61-45BA6B08B4D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odpis pohledávky Prokop, Kolesnyk - 1913,
půjčka na dofinancování přestavby CHP - 7000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Štulcová Věra</author>
  </authors>
  <commentList>
    <comment ref="F6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dary od účastníků rekreací</t>
        </r>
      </text>
    </comment>
    <comment ref="D8" authorId="0" shapeId="0" xr:uid="{00000000-0006-0000-0400-000002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personální výdaje CK</t>
        </r>
      </text>
    </comment>
    <comment ref="D9" authorId="0" shapeId="0" xr:uid="{00000000-0006-0000-0400-000003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provozní výdaje a odvod do PF</t>
        </r>
      </text>
    </comment>
    <comment ref="D10" authorId="0" shapeId="0" xr:uid="{00000000-0006-0000-0400-000004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provozní výdaje a odvod do PF</t>
        </r>
      </text>
    </comment>
    <comment ref="D11" authorId="0" shapeId="0" xr:uid="{00000000-0006-0000-0400-000005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provozní výdaje a odvod do PF</t>
        </r>
      </text>
    </comment>
    <comment ref="D12" authorId="0" shapeId="0" xr:uid="{00000000-0006-0000-0400-000006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provozní výdaje a odvod do PF</t>
        </r>
      </text>
    </comment>
    <comment ref="E39" authorId="0" shapeId="0" xr:uid="{00000000-0006-0000-0400-000007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úroky z běžných bank.účtů</t>
        </r>
      </text>
    </comment>
    <comment ref="F41" authorId="0" shapeId="0" xr:uid="{00000000-0006-0000-0400-000008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grant na Helios Inuvio</t>
        </r>
      </text>
    </comment>
    <comment ref="F42" authorId="0" shapeId="0" xr:uid="{00000000-0006-0000-0400-000009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dary</t>
        </r>
      </text>
    </comment>
    <comment ref="F44" authorId="0" shapeId="0" xr:uid="{00000000-0006-0000-0400-00000A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ZD+úroky</t>
        </r>
      </text>
    </comment>
    <comment ref="G44" authorId="0" shapeId="0" xr:uid="{00000000-0006-0000-0400-00000B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10 Fond sbírky pro soc.a char.pomoc, 
250 Fond soc. a char-ČR</t>
        </r>
      </text>
    </comment>
    <comment ref="E45" authorId="0" shapeId="0" xr:uid="{00000000-0006-0000-0400-00000C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kurzovné </t>
        </r>
      </text>
    </comment>
    <comment ref="E46" authorId="0" shapeId="0" xr:uid="{00000000-0006-0000-0400-00000D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předplatné</t>
        </r>
      </text>
    </comment>
    <comment ref="E47" authorId="0" shapeId="0" xr:uid="{00000000-0006-0000-0400-00000E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tržby z prodeje </t>
        </r>
      </text>
    </comment>
    <comment ref="F47" authorId="0" shapeId="0" xr:uid="{00000000-0006-0000-0400-00000F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grant</t>
        </r>
      </text>
    </comment>
    <comment ref="E51" authorId="0" shapeId="0" xr:uid="{00000000-0006-0000-0400-000010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tržby z prodeje propag.předmětů</t>
        </r>
      </text>
    </comment>
    <comment ref="E52" authorId="0" shapeId="0" xr:uid="{00000000-0006-0000-0400-000011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tržby za akce</t>
        </r>
      </text>
    </comment>
    <comment ref="F52" authorId="0" shapeId="0" xr:uid="{00000000-0006-0000-0400-000012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</t>
        </r>
      </text>
    </comment>
    <comment ref="E53" authorId="0" shapeId="0" xr:uid="{00000000-0006-0000-0400-000013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tržby za akce</t>
        </r>
      </text>
    </comment>
    <comment ref="F53" authorId="0" shapeId="0" xr:uid="{00000000-0006-0000-0400-000014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ZD-HEKS (280), dotace MKČR (100), dotace místní (40)</t>
        </r>
      </text>
    </comment>
    <comment ref="F58" authorId="0" shapeId="0" xr:uid="{00000000-0006-0000-0400-000015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</t>
        </r>
      </text>
    </comment>
    <comment ref="E59" authorId="0" shapeId="0" xr:uid="{00000000-0006-0000-0400-000016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kurzovné</t>
        </r>
      </text>
    </comment>
    <comment ref="F59" authorId="0" shapeId="0" xr:uid="{00000000-0006-0000-0400-000017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</t>
        </r>
      </text>
    </comment>
    <comment ref="E61" authorId="0" shapeId="0" xr:uid="{00000000-0006-0000-0400-000018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úrok</t>
        </r>
      </text>
    </comment>
    <comment ref="E62" authorId="0" shapeId="0" xr:uid="{00000000-0006-0000-0400-000019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úroky z bank.účtu, tržby z prodeje publikace</t>
        </r>
      </text>
    </comment>
    <comment ref="F63" authorId="0" shapeId="0" xr:uid="{00000000-0006-0000-0400-00001A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dary</t>
        </r>
      </text>
    </comment>
    <comment ref="F65" authorId="0" shapeId="0" xr:uid="{00000000-0006-0000-0400-00001B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dary</t>
        </r>
      </text>
    </comment>
    <comment ref="G68" authorId="0" shapeId="0" xr:uid="{00000000-0006-0000-0400-00001C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příspěvek na bydlení J.Zed.</t>
        </r>
      </text>
    </comment>
    <comment ref="K68" authorId="0" shapeId="0" xr:uid="{00000000-0006-0000-0400-00001D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příspěvek na bydlení J.Zed.</t>
        </r>
      </text>
    </comment>
    <comment ref="F82" authorId="0" shapeId="0" xr:uid="{00000000-0006-0000-0400-00001E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příspěvek od MHMP, dary</t>
        </r>
      </text>
    </comment>
    <comment ref="I86" authorId="0" shapeId="0" xr:uid="{00000000-0006-0000-0400-00001F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Zpěvníková komise</t>
        </r>
      </text>
    </comment>
    <comment ref="G95" authorId="0" shapeId="0" xr:uid="{00000000-0006-0000-0400-000020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 z JJ</t>
        </r>
      </text>
    </comment>
    <comment ref="F102" authorId="0" shapeId="0" xr:uid="{00000000-0006-0000-0400-000021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výnosy z prodeje ETF</t>
        </r>
      </text>
    </comment>
    <comment ref="E104" authorId="0" shapeId="0" xr:uid="{00000000-0006-0000-0400-000022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úroky</t>
        </r>
      </text>
    </comment>
  </commentList>
</comments>
</file>

<file path=xl/sharedStrings.xml><?xml version="1.0" encoding="utf-8"?>
<sst xmlns="http://schemas.openxmlformats.org/spreadsheetml/2006/main" count="821" uniqueCount="446">
  <si>
    <t>skutečnost</t>
  </si>
  <si>
    <t>Příjmy</t>
  </si>
  <si>
    <t>Příjmy pro krytí personálních nákladů duchovenských zaměstnanců (bez SR)</t>
  </si>
  <si>
    <t>Personální fond</t>
  </si>
  <si>
    <t>Jiné církevní fondy a externí fondy</t>
  </si>
  <si>
    <t>Příjmy na krytí provozních výdajů povšechného sboru</t>
  </si>
  <si>
    <t>Vlastní finanční zdroje</t>
  </si>
  <si>
    <t>Příjmy z vlastní činnosti</t>
  </si>
  <si>
    <t>Čerpání rezervy na opravy a investice</t>
  </si>
  <si>
    <t>Finanční výnosy</t>
  </si>
  <si>
    <t>Externí fondy, dary a dotace</t>
  </si>
  <si>
    <t>Církevní zdroje mimo povšechný sbor (krytí salda)</t>
  </si>
  <si>
    <t>Repartice</t>
  </si>
  <si>
    <t>Církevní fondy (mimo PF) , sbírky a dary</t>
  </si>
  <si>
    <t>Příjmy na krytí výdajů na velké projekty, rozvojové investice a nákup nemovitostí</t>
  </si>
  <si>
    <t>Externí zdroje</t>
  </si>
  <si>
    <t>Církevní zdroje</t>
  </si>
  <si>
    <t>Příjmy z prodeje hm. a fin. majetku</t>
  </si>
  <si>
    <t>Výdaje</t>
  </si>
  <si>
    <t>Personální náklady duchovenských zaměstnanců (bez členů SR)</t>
  </si>
  <si>
    <t>Kazatelé ve sborech a seniorátech</t>
  </si>
  <si>
    <t>Celocírkevní kazatelé</t>
  </si>
  <si>
    <t>Pastorační pracovníci ve sborech a seniorátech</t>
  </si>
  <si>
    <t>Provoz povšechného sboru</t>
  </si>
  <si>
    <t xml:space="preserve">Běžné činnosti </t>
  </si>
  <si>
    <t xml:space="preserve">   z toho tvorba fondů</t>
  </si>
  <si>
    <t>Daně a odvody</t>
  </si>
  <si>
    <t xml:space="preserve">Velké opravy a investice do existujících nemovitostí </t>
  </si>
  <si>
    <t>Církevní střediska</t>
  </si>
  <si>
    <t>Domy a kostely</t>
  </si>
  <si>
    <t>Rozvojové investice, nákup nemovitostí a velké projekty</t>
  </si>
  <si>
    <t>Velké projekty</t>
  </si>
  <si>
    <t>Rozvojové investice a nákup nemovitostí</t>
  </si>
  <si>
    <t>Plnění fondů výnosy z prodeje hm. a fin.majetku</t>
  </si>
  <si>
    <t>Výsledek hospodaření před financováním</t>
  </si>
  <si>
    <t>Náklady duchovenských zaměstnanců (bez SR)</t>
  </si>
  <si>
    <t>Velké projekty, rozvojové investice a nákup nemovitostí</t>
  </si>
  <si>
    <t>Financování</t>
  </si>
  <si>
    <t>Čerpání půjček</t>
  </si>
  <si>
    <t>Splátky/poskytování půjček a úvěrů</t>
  </si>
  <si>
    <t>Rozpočtová rezerva</t>
  </si>
  <si>
    <t>Výsledek hospodaření</t>
  </si>
  <si>
    <t>Náklady na provoz povšechného sboru kryté prostředky z PF</t>
  </si>
  <si>
    <t xml:space="preserve">Synodní rada </t>
  </si>
  <si>
    <t>ÚCK činnost</t>
  </si>
  <si>
    <t xml:space="preserve">odvody za členy SR </t>
  </si>
  <si>
    <t>2021 skutečnost</t>
  </si>
  <si>
    <t>Saldo</t>
  </si>
  <si>
    <t>A Celkem výdaje na duchovenské zaměstnance</t>
  </si>
  <si>
    <t>A</t>
  </si>
  <si>
    <t>Duchovenští zaměstnanci (bez členů SR)</t>
  </si>
  <si>
    <t>A/1</t>
  </si>
  <si>
    <t>kazatelé ve sborech a seniorátech</t>
  </si>
  <si>
    <t>A/2</t>
  </si>
  <si>
    <t>celocírkevní kazatelé</t>
  </si>
  <si>
    <t>A/3</t>
  </si>
  <si>
    <t>pastorační pracovníci</t>
  </si>
  <si>
    <t>B   Běžné činnosti povšechného sboru</t>
  </si>
  <si>
    <t>B I</t>
  </si>
  <si>
    <t>Správa církve</t>
  </si>
  <si>
    <t>BI/1</t>
  </si>
  <si>
    <t>synod a předsednictvo synodu</t>
  </si>
  <si>
    <t>BI/2</t>
  </si>
  <si>
    <t>synodní rada</t>
  </si>
  <si>
    <t>B II</t>
  </si>
  <si>
    <t>Administrativa a ekonomika povšechného sboru</t>
  </si>
  <si>
    <t>BII/1</t>
  </si>
  <si>
    <t>ÚCK - administrativa, základní služby</t>
  </si>
  <si>
    <t>BII/2</t>
  </si>
  <si>
    <t>ÚCK - ekonomika</t>
  </si>
  <si>
    <t>B III</t>
  </si>
  <si>
    <t>Provozně-technické zázemí povšechného sboru</t>
  </si>
  <si>
    <t>BIII/1</t>
  </si>
  <si>
    <t>ÚCK - provoz, správa majetku</t>
  </si>
  <si>
    <t>BIII/2</t>
  </si>
  <si>
    <t>SW + HW</t>
  </si>
  <si>
    <t xml:space="preserve">B IV </t>
  </si>
  <si>
    <t>Vnější vztahy</t>
  </si>
  <si>
    <t>BIV/1</t>
  </si>
  <si>
    <t>ekumena, společnost</t>
  </si>
  <si>
    <t>BIV/2</t>
  </si>
  <si>
    <t>fundraising</t>
  </si>
  <si>
    <t>B V</t>
  </si>
  <si>
    <t>Publikační činnost, komunikace</t>
  </si>
  <si>
    <t>BV/1</t>
  </si>
  <si>
    <t>publikace</t>
  </si>
  <si>
    <t>BV/2</t>
  </si>
  <si>
    <t>prezentace, komunikace</t>
  </si>
  <si>
    <t>B VI</t>
  </si>
  <si>
    <t>Celocírkevní aktivity</t>
  </si>
  <si>
    <t>BVI/1</t>
  </si>
  <si>
    <t>výchova a vzdělávání</t>
  </si>
  <si>
    <t>BVI/2</t>
  </si>
  <si>
    <t>mládež</t>
  </si>
  <si>
    <t>BVI/3</t>
  </si>
  <si>
    <t xml:space="preserve">Evang. akademie, kaplani, </t>
  </si>
  <si>
    <t>B VII</t>
  </si>
  <si>
    <t>Správa fondů</t>
  </si>
  <si>
    <t>BVII/1</t>
  </si>
  <si>
    <t>BVII/2</t>
  </si>
  <si>
    <t>DaRP</t>
  </si>
  <si>
    <t>BVII/3</t>
  </si>
  <si>
    <t>Jeronýmova jednota</t>
  </si>
  <si>
    <t>B VIII</t>
  </si>
  <si>
    <t>Využívání majetku - církevní střediska</t>
  </si>
  <si>
    <t>BVIII/1</t>
  </si>
  <si>
    <t>TJAK Běleč</t>
  </si>
  <si>
    <t>BVIII/2</t>
  </si>
  <si>
    <t>ostatní</t>
  </si>
  <si>
    <t>B IX</t>
  </si>
  <si>
    <t>Využívání majetku - domy a kostely</t>
  </si>
  <si>
    <t>BIX/1</t>
  </si>
  <si>
    <t>Husův dům (vč.penzionu)</t>
  </si>
  <si>
    <t>BIX/2</t>
  </si>
  <si>
    <t>Wintrova</t>
  </si>
  <si>
    <t>BIX/3</t>
  </si>
  <si>
    <t>Jicháře</t>
  </si>
  <si>
    <t>BIX/4</t>
  </si>
  <si>
    <t>ostatní domy</t>
  </si>
  <si>
    <t>BIX/5</t>
  </si>
  <si>
    <t>Martin ve zdi</t>
  </si>
  <si>
    <t>BIX/6</t>
  </si>
  <si>
    <t>ostatní kostely</t>
  </si>
  <si>
    <t xml:space="preserve">A+B </t>
  </si>
  <si>
    <t>2021 - skutečnost</t>
  </si>
  <si>
    <t>Středisko</t>
  </si>
  <si>
    <t>Popis</t>
  </si>
  <si>
    <t>Výdaj/ Příjem</t>
  </si>
  <si>
    <t>Fin.zdroje</t>
  </si>
  <si>
    <t>Rezervy</t>
  </si>
  <si>
    <t>Externí</t>
  </si>
  <si>
    <t>Církevní</t>
  </si>
  <si>
    <t>ÚCK</t>
  </si>
  <si>
    <t>oprava oken a fasády/fotovoltaika</t>
  </si>
  <si>
    <t>oprava komína/teras</t>
  </si>
  <si>
    <t>Divadlo Kalich</t>
  </si>
  <si>
    <t>chlazení a vzduchotechnika</t>
  </si>
  <si>
    <t>oprava dvou bytů</t>
  </si>
  <si>
    <t>oprava fasády</t>
  </si>
  <si>
    <t>sklep + balkony</t>
  </si>
  <si>
    <t>oprava oken, dveří a zábradlí, výmalby</t>
  </si>
  <si>
    <t>Vratislavská</t>
  </si>
  <si>
    <t>renovace bytu</t>
  </si>
  <si>
    <t>Jircháře</t>
  </si>
  <si>
    <t>oprava soklu</t>
  </si>
  <si>
    <t xml:space="preserve">Herlíkovice </t>
  </si>
  <si>
    <t>areál</t>
  </si>
  <si>
    <t>Herlíkovice</t>
  </si>
  <si>
    <t>kostel</t>
  </si>
  <si>
    <t>Chotěboř</t>
  </si>
  <si>
    <t>Náchod</t>
  </si>
  <si>
    <t>úpravy v budově</t>
  </si>
  <si>
    <t>Kunvald</t>
  </si>
  <si>
    <t xml:space="preserve"> rekonstrukce - projekt.dok.</t>
  </si>
  <si>
    <t>Rozvojové investice a koupě nemovitostí</t>
  </si>
  <si>
    <t>Church Penzion</t>
  </si>
  <si>
    <t>celková rekonstrukce</t>
  </si>
  <si>
    <t>ZŠ Bratrská</t>
  </si>
  <si>
    <t>Jednorázové akce a projekty</t>
  </si>
  <si>
    <t>Nový zpěvník</t>
  </si>
  <si>
    <t>Projekt - Pomoc uprchlíkům z UA</t>
  </si>
  <si>
    <t>Projekt - Prevence zneužívání</t>
  </si>
  <si>
    <t>Projekt - Rozvoj práce s dětmi</t>
  </si>
  <si>
    <t>Projekt - Konference v Senátu ČR</t>
  </si>
  <si>
    <t>Projekt - Rozvoj misie</t>
  </si>
  <si>
    <t>Celkem</t>
  </si>
  <si>
    <t>z toho domy a kostely</t>
  </si>
  <si>
    <t>z toho církevní střediska</t>
  </si>
  <si>
    <t>Interní fondy</t>
  </si>
  <si>
    <t>Název fondu</t>
  </si>
  <si>
    <t>Příjem</t>
  </si>
  <si>
    <t>Čerpání</t>
  </si>
  <si>
    <t>Fond neúčelových darů</t>
  </si>
  <si>
    <t>Tiskový fond</t>
  </si>
  <si>
    <t>Fond klidného stáří</t>
  </si>
  <si>
    <t>Fond křesťanské služby</t>
  </si>
  <si>
    <t>Fond pro přípravu ke kazatelské službě</t>
  </si>
  <si>
    <t>Fond supervize</t>
  </si>
  <si>
    <t>Fond pro podporu církevního školství</t>
  </si>
  <si>
    <t>Fond sociální a charitativní pomoci</t>
  </si>
  <si>
    <t>Fond účelových darů</t>
  </si>
  <si>
    <t>Fond Jeronýmovy jednoty</t>
  </si>
  <si>
    <t>Sbírka solidarity</t>
  </si>
  <si>
    <t>Externí fondy</t>
  </si>
  <si>
    <t>Fond investic a velkých oprav</t>
  </si>
  <si>
    <t>Fond propagace</t>
  </si>
  <si>
    <t>Fond úroků</t>
  </si>
  <si>
    <t>Fond pro vdovy a vdovce</t>
  </si>
  <si>
    <t>Fond církevní hudby</t>
  </si>
  <si>
    <t>Fond Tajovského</t>
  </si>
  <si>
    <t>Rezervní fond</t>
  </si>
  <si>
    <t>DaRP (úroky)</t>
  </si>
  <si>
    <t>Použití celocírkevních repartic</t>
  </si>
  <si>
    <t>Synod a předsednictvo synodu</t>
  </si>
  <si>
    <t>Synodní rada + komise</t>
  </si>
  <si>
    <t>Ekumena</t>
  </si>
  <si>
    <t>Prezentace a  komunikace</t>
  </si>
  <si>
    <t xml:space="preserve">EA, kaplani, kantor </t>
  </si>
  <si>
    <t>Rozdělení církevních zdrojů</t>
  </si>
  <si>
    <t xml:space="preserve">Výdaje </t>
  </si>
  <si>
    <t>Příjmy z vl. činn.</t>
  </si>
  <si>
    <t>Schodek</t>
  </si>
  <si>
    <t>PF</t>
  </si>
  <si>
    <t>Ostatní fondy</t>
  </si>
  <si>
    <t>Pozn.</t>
  </si>
  <si>
    <t>A  Duchovenští zaměstnanci (bez členů SR)</t>
  </si>
  <si>
    <t>A/1_01</t>
  </si>
  <si>
    <t>001</t>
  </si>
  <si>
    <t>-</t>
  </si>
  <si>
    <t>A/1_04</t>
  </si>
  <si>
    <t>Kazatelé-zákonné úraz. poj.</t>
  </si>
  <si>
    <t>131</t>
  </si>
  <si>
    <t>Podpora duchovenských zaměstnanců</t>
  </si>
  <si>
    <t>FKS</t>
  </si>
  <si>
    <t>153</t>
  </si>
  <si>
    <t>Bohoslovci,vikariát a jáhen.praxe</t>
  </si>
  <si>
    <t>PKS</t>
  </si>
  <si>
    <t>82x</t>
  </si>
  <si>
    <t>820</t>
  </si>
  <si>
    <t>Kazatel pro humanitární aktivity</t>
  </si>
  <si>
    <t>821</t>
  </si>
  <si>
    <t>Kazatelé ve školách EA</t>
  </si>
  <si>
    <t>822</t>
  </si>
  <si>
    <t>Kazatel - duchovenská služba kazatelů</t>
  </si>
  <si>
    <t xml:space="preserve">825 </t>
  </si>
  <si>
    <t>Kazatel - podporovaná místa (Ústní n.L.)</t>
  </si>
  <si>
    <t>SbS</t>
  </si>
  <si>
    <t>830</t>
  </si>
  <si>
    <t>Pastorační pracovníci</t>
  </si>
  <si>
    <t>B  Povšechný sbor</t>
  </si>
  <si>
    <t>805</t>
  </si>
  <si>
    <t>012</t>
  </si>
  <si>
    <t>Synodní rada</t>
  </si>
  <si>
    <t>400</t>
  </si>
  <si>
    <t>PO teologický</t>
  </si>
  <si>
    <t>401</t>
  </si>
  <si>
    <t>PO liturgický</t>
  </si>
  <si>
    <t>402</t>
  </si>
  <si>
    <t>PO pro církevní hudbu</t>
  </si>
  <si>
    <t>403</t>
  </si>
  <si>
    <t>Komise pro celoživot.vzdělávání kaz.</t>
  </si>
  <si>
    <t>404</t>
  </si>
  <si>
    <t>Komise pro diakonát</t>
  </si>
  <si>
    <t>405</t>
  </si>
  <si>
    <t>PO evangelizační a misijní</t>
  </si>
  <si>
    <t>406</t>
  </si>
  <si>
    <t>PO ekumenický</t>
  </si>
  <si>
    <t>408</t>
  </si>
  <si>
    <t>PO organizační a právní</t>
  </si>
  <si>
    <t>410</t>
  </si>
  <si>
    <t>PO pro práci s laiky</t>
  </si>
  <si>
    <t>411</t>
  </si>
  <si>
    <t>Pro práci s dětmi</t>
  </si>
  <si>
    <t>412</t>
  </si>
  <si>
    <t>Pro práci s lidmi s postižením</t>
  </si>
  <si>
    <t>413</t>
  </si>
  <si>
    <t>Celocírkevní odbor mládeže</t>
  </si>
  <si>
    <t>414</t>
  </si>
  <si>
    <t>PO ekonomický</t>
  </si>
  <si>
    <t>418</t>
  </si>
  <si>
    <t>PO pro otázky životního prostředí</t>
  </si>
  <si>
    <t>420</t>
  </si>
  <si>
    <t>PO pro aktuální spol. záležitosti</t>
  </si>
  <si>
    <t>423</t>
  </si>
  <si>
    <t>Komise pro péči o výpomocné kaz.</t>
  </si>
  <si>
    <t>424</t>
  </si>
  <si>
    <t>Komise pro pastorační pracovníky</t>
  </si>
  <si>
    <t>426</t>
  </si>
  <si>
    <t>Komise pro lidská práva</t>
  </si>
  <si>
    <t>431</t>
  </si>
  <si>
    <t>Pastýřská rada</t>
  </si>
  <si>
    <t>436</t>
  </si>
  <si>
    <t>Komise pro projekt Truhlářská</t>
  </si>
  <si>
    <t>460</t>
  </si>
  <si>
    <t>Platová komise</t>
  </si>
  <si>
    <t>008</t>
  </si>
  <si>
    <t>ÚCK - kancelář</t>
  </si>
  <si>
    <t>009</t>
  </si>
  <si>
    <t>010</t>
  </si>
  <si>
    <t>ÚCK - provoz</t>
  </si>
  <si>
    <t>011</t>
  </si>
  <si>
    <t>ÚCK - SW + HW</t>
  </si>
  <si>
    <t>014</t>
  </si>
  <si>
    <t>FÚD</t>
  </si>
  <si>
    <t>016</t>
  </si>
  <si>
    <t>Členské příspěvky</t>
  </si>
  <si>
    <t>025</t>
  </si>
  <si>
    <t>Dary poskytnuté na misijní účely</t>
  </si>
  <si>
    <t>FSCHP</t>
  </si>
  <si>
    <t>019</t>
  </si>
  <si>
    <t>Fundrasing</t>
  </si>
  <si>
    <t>500</t>
  </si>
  <si>
    <t>Český bratr</t>
  </si>
  <si>
    <t>TF</t>
  </si>
  <si>
    <t>506</t>
  </si>
  <si>
    <t>Publikace</t>
  </si>
  <si>
    <t>020</t>
  </si>
  <si>
    <t>WEB</t>
  </si>
  <si>
    <t>021</t>
  </si>
  <si>
    <t>Bulletin</t>
  </si>
  <si>
    <t>022</t>
  </si>
  <si>
    <t>Média</t>
  </si>
  <si>
    <t>160</t>
  </si>
  <si>
    <t>Propagace</t>
  </si>
  <si>
    <t>018</t>
  </si>
  <si>
    <t>Oddělení výchovy včetně 705, 706</t>
  </si>
  <si>
    <t>DARP</t>
  </si>
  <si>
    <t>017</t>
  </si>
  <si>
    <t>Oddělení mládeže včetně 602, 604</t>
  </si>
  <si>
    <t>159</t>
  </si>
  <si>
    <t>Kaplani</t>
  </si>
  <si>
    <t>707</t>
  </si>
  <si>
    <t>Supervize</t>
  </si>
  <si>
    <t>SUP</t>
  </si>
  <si>
    <t>800</t>
  </si>
  <si>
    <t>Zahraniční sbory</t>
  </si>
  <si>
    <t>804</t>
  </si>
  <si>
    <t xml:space="preserve">EA-ústředí </t>
  </si>
  <si>
    <t>811</t>
  </si>
  <si>
    <t>Celocírkevní kantor</t>
  </si>
  <si>
    <t>812</t>
  </si>
  <si>
    <t>Seminář církevní hudby EA</t>
  </si>
  <si>
    <t>430</t>
  </si>
  <si>
    <t>Správní rada PF</t>
  </si>
  <si>
    <t>445</t>
  </si>
  <si>
    <t>Grantová komise</t>
  </si>
  <si>
    <t>013</t>
  </si>
  <si>
    <t>Jeronymova jednota-provoz,dotace</t>
  </si>
  <si>
    <t>JJ</t>
  </si>
  <si>
    <t>BVIII/</t>
  </si>
  <si>
    <t>305</t>
  </si>
  <si>
    <t>LTK Běleč</t>
  </si>
  <si>
    <t>301</t>
  </si>
  <si>
    <t>302</t>
  </si>
  <si>
    <t>303</t>
  </si>
  <si>
    <t>Janské Lázně</t>
  </si>
  <si>
    <t>308</t>
  </si>
  <si>
    <t>Herlíkovice-Kunzárna</t>
  </si>
  <si>
    <t>200</t>
  </si>
  <si>
    <t>Husův dům</t>
  </si>
  <si>
    <t>202</t>
  </si>
  <si>
    <t>Hamlet Production</t>
  </si>
  <si>
    <t>204</t>
  </si>
  <si>
    <t>Kalich,s.r.o. pronájem prostor HD</t>
  </si>
  <si>
    <t>210</t>
  </si>
  <si>
    <t>Česká akademie jógy</t>
  </si>
  <si>
    <t>306</t>
  </si>
  <si>
    <t xml:space="preserve">Penzion HD </t>
  </si>
  <si>
    <t>220</t>
  </si>
  <si>
    <t>222</t>
  </si>
  <si>
    <t xml:space="preserve">Jircháře </t>
  </si>
  <si>
    <t>223</t>
  </si>
  <si>
    <t>224</t>
  </si>
  <si>
    <t>226</t>
  </si>
  <si>
    <t>Praha 8, Vratislavská-byt</t>
  </si>
  <si>
    <t>227</t>
  </si>
  <si>
    <t>Zlín</t>
  </si>
  <si>
    <t>233</t>
  </si>
  <si>
    <t>Vinoř</t>
  </si>
  <si>
    <t>236</t>
  </si>
  <si>
    <t>Byt Rižská</t>
  </si>
  <si>
    <t>¨-</t>
  </si>
  <si>
    <t>237</t>
  </si>
  <si>
    <t>byt Radotín</t>
  </si>
  <si>
    <t>102</t>
  </si>
  <si>
    <t>Martin ve zdi kostel</t>
  </si>
  <si>
    <t>100</t>
  </si>
  <si>
    <t>Herlíkovice kostel</t>
  </si>
  <si>
    <t>101</t>
  </si>
  <si>
    <t>Jánské Lázně kostel</t>
  </si>
  <si>
    <t>C  Projekty</t>
  </si>
  <si>
    <t>C/2</t>
  </si>
  <si>
    <t>417</t>
  </si>
  <si>
    <t>???</t>
  </si>
  <si>
    <t>D  Investiční část rozpočtu</t>
  </si>
  <si>
    <t>D/1</t>
  </si>
  <si>
    <t>Herlíkovice investice, opravy</t>
  </si>
  <si>
    <t>Chotěboř-investice, opravy</t>
  </si>
  <si>
    <t>Jánské Lázně-investice, opravy</t>
  </si>
  <si>
    <t>LTK Běleč-investice, opravy</t>
  </si>
  <si>
    <t>D/2</t>
  </si>
  <si>
    <t>Husův dům-investice, opravy</t>
  </si>
  <si>
    <t>Wintrova-investice,opravy</t>
  </si>
  <si>
    <t>Jircháře investice, opravy</t>
  </si>
  <si>
    <t>xxx</t>
  </si>
  <si>
    <t>Ostatní nemovitosti investice, opravy</t>
  </si>
  <si>
    <t>FJJ</t>
  </si>
  <si>
    <t>D/3</t>
  </si>
  <si>
    <t>238</t>
  </si>
  <si>
    <t>Bratrská škola</t>
  </si>
  <si>
    <t>239</t>
  </si>
  <si>
    <t>EA Modřany</t>
  </si>
  <si>
    <t>D/4</t>
  </si>
  <si>
    <t>Finanční dotace Kalich s.r.o</t>
  </si>
  <si>
    <t>FND</t>
  </si>
  <si>
    <t>E  Finanční část rozpočtu</t>
  </si>
  <si>
    <t>E/1</t>
  </si>
  <si>
    <t>998</t>
  </si>
  <si>
    <t>Daň z příjmu</t>
  </si>
  <si>
    <t>Plnění povinného podílu OZP</t>
  </si>
  <si>
    <t>E/2</t>
  </si>
  <si>
    <t>Splátka půjčky PF</t>
  </si>
  <si>
    <t>Rezerva</t>
  </si>
  <si>
    <t>E/3</t>
  </si>
  <si>
    <t>SOUČET CELKEM</t>
  </si>
  <si>
    <t>Použité zkratky:</t>
  </si>
  <si>
    <t>Diakonické a rozvojové projekty</t>
  </si>
  <si>
    <t>SCH</t>
  </si>
  <si>
    <t>Fond sbírky pro soc. a char.pomoc</t>
  </si>
  <si>
    <t>oprava dvora/střecha</t>
  </si>
  <si>
    <t>Projekt - Výročí ordinace žen v ČCE</t>
  </si>
  <si>
    <t>2022 skutečnost</t>
  </si>
  <si>
    <t xml:space="preserve">     2022 - skutečnost</t>
  </si>
  <si>
    <t>os.autobomil</t>
  </si>
  <si>
    <t>zasedačky + chodba 2.patro</t>
  </si>
  <si>
    <t>oprava bytů</t>
  </si>
  <si>
    <t>Sociálky/Pellarka/Sedmík</t>
  </si>
  <si>
    <t xml:space="preserve">os.automobil </t>
  </si>
  <si>
    <t>koupelny, kuchyň, krby</t>
  </si>
  <si>
    <t xml:space="preserve">projektová dokumentace </t>
  </si>
  <si>
    <t>2023 skutečnost</t>
  </si>
  <si>
    <t>Projekt - Teambuilding</t>
  </si>
  <si>
    <t>Projekt - Expozice v Truhlářské ul./Expozice Kunvald</t>
  </si>
  <si>
    <t>Projekt - Metodická podpora sborových účetních</t>
  </si>
  <si>
    <t>zabezpečení</t>
  </si>
  <si>
    <t>oprava stoupaček</t>
  </si>
  <si>
    <t>rekonstrukce bytu</t>
  </si>
  <si>
    <t xml:space="preserve">     2023 -skutečnost</t>
  </si>
  <si>
    <t>časopis Český bratr</t>
  </si>
  <si>
    <t>Ekonomika, personalistika a právní služby</t>
  </si>
  <si>
    <t>Výchova a mládež</t>
  </si>
  <si>
    <t>Rozpočet</t>
  </si>
  <si>
    <t>Použití ročního příspěvku z PF na mzdy zaměstnanců ÚCK</t>
  </si>
  <si>
    <t>Vedení kanceláře</t>
  </si>
  <si>
    <t>provozní náklady celocírkevních kazatelů</t>
  </si>
  <si>
    <t>plán</t>
  </si>
  <si>
    <t>Sola fide</t>
  </si>
  <si>
    <t>Čerpání       v rozpočtu</t>
  </si>
  <si>
    <t>Stav         k 31.12.</t>
  </si>
  <si>
    <t>Stav            k 31.12.</t>
  </si>
  <si>
    <t>Čerpání           v rozpočtu</t>
  </si>
  <si>
    <t>Stav           k 31.12.</t>
  </si>
  <si>
    <t>Z toho           z repartic</t>
  </si>
  <si>
    <t>Z toho          z PF</t>
  </si>
  <si>
    <t>Podíl PF         v rozpočtu</t>
  </si>
  <si>
    <t>Podíl repartic      v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</si>
</sst>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_(* #,##0.00_);_(* \(#,##0.00\);_(* &quot;-&quot;??_);_(@_)"/>
    <numFmt numFmtId="167" formatCode="#,##0_ ;\-#,##0\ "/>
    <numFmt numFmtId="168" formatCode="_-* #,##0\ _K_č_-;\-* #,##0\ _K_č_-;_-* &quot;-&quot;??\ _K_č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 style="double">
        <color auto="1"/>
      </bottom>
      <diagonal/>
    </border>
    <border>
      <left/>
      <right/>
      <top style="thick">
        <color auto="1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ck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</borders>
  <cellStyleXfs count="6">
    <xf numFmtId="0" fontId="0" fillId="0" borderId="0"/>
    <xf numFmtId="166" fontId="3" fillId="0" borderId="0" applyFont="0" applyFill="0" applyBorder="0" applyAlignment="0" applyProtection="0"/>
    <xf numFmtId="0" fontId="7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323">
    <xf numFmtId="0" fontId="0" fillId="0" borderId="0" xfId="0"/>
    <xf numFmtId="0" fontId="4" fillId="0" borderId="0" xfId="0" applyFont="1"/>
    <xf numFmtId="0" fontId="0" fillId="2" borderId="17" xfId="0" applyFill="1" applyBorder="1"/>
    <xf numFmtId="0" fontId="0" fillId="0" borderId="12" xfId="0" applyBorder="1"/>
    <xf numFmtId="0" fontId="0" fillId="0" borderId="6" xfId="0" applyBorder="1"/>
    <xf numFmtId="0" fontId="4" fillId="2" borderId="14" xfId="0" applyFont="1" applyFill="1" applyBorder="1"/>
    <xf numFmtId="0" fontId="4" fillId="2" borderId="15" xfId="0" applyFont="1" applyFill="1" applyBorder="1"/>
    <xf numFmtId="0" fontId="0" fillId="0" borderId="7" xfId="0" applyBorder="1"/>
    <xf numFmtId="0" fontId="0" fillId="0" borderId="20" xfId="0" applyBorder="1"/>
    <xf numFmtId="0" fontId="0" fillId="0" borderId="13" xfId="0" applyBorder="1"/>
    <xf numFmtId="0" fontId="4" fillId="0" borderId="20" xfId="0" applyFont="1" applyBorder="1"/>
    <xf numFmtId="0" fontId="0" fillId="2" borderId="14" xfId="0" applyFill="1" applyBorder="1"/>
    <xf numFmtId="0" fontId="0" fillId="2" borderId="15" xfId="0" applyFill="1" applyBorder="1"/>
    <xf numFmtId="0" fontId="0" fillId="2" borderId="20" xfId="0" applyFill="1" applyBorder="1"/>
    <xf numFmtId="0" fontId="4" fillId="0" borderId="0" xfId="0" applyFont="1" applyAlignment="1">
      <alignment horizontal="center"/>
    </xf>
    <xf numFmtId="0" fontId="4" fillId="3" borderId="20" xfId="0" applyFont="1" applyFill="1" applyBorder="1"/>
    <xf numFmtId="0" fontId="4" fillId="4" borderId="0" xfId="0" applyFont="1" applyFill="1"/>
    <xf numFmtId="0" fontId="0" fillId="4" borderId="0" xfId="0" applyFill="1"/>
    <xf numFmtId="0" fontId="0" fillId="4" borderId="6" xfId="0" applyFill="1" applyBorder="1"/>
    <xf numFmtId="0" fontId="4" fillId="3" borderId="13" xfId="0" applyFont="1" applyFill="1" applyBorder="1"/>
    <xf numFmtId="0" fontId="4" fillId="4" borderId="20" xfId="0" applyFont="1" applyFill="1" applyBorder="1"/>
    <xf numFmtId="0" fontId="4" fillId="4" borderId="14" xfId="0" applyFont="1" applyFill="1" applyBorder="1"/>
    <xf numFmtId="0" fontId="0" fillId="4" borderId="20" xfId="0" applyFill="1" applyBorder="1"/>
    <xf numFmtId="0" fontId="0" fillId="4" borderId="7" xfId="0" applyFill="1" applyBorder="1"/>
    <xf numFmtId="0" fontId="4" fillId="0" borderId="6" xfId="0" applyFont="1" applyBorder="1"/>
    <xf numFmtId="0" fontId="6" fillId="0" borderId="0" xfId="0" applyFont="1"/>
    <xf numFmtId="0" fontId="0" fillId="2" borderId="0" xfId="0" applyFill="1"/>
    <xf numFmtId="0" fontId="0" fillId="2" borderId="8" xfId="0" applyFill="1" applyBorder="1"/>
    <xf numFmtId="0" fontId="0" fillId="2" borderId="2" xfId="0" applyFill="1" applyBorder="1"/>
    <xf numFmtId="0" fontId="4" fillId="2" borderId="9" xfId="0" applyFont="1" applyFill="1" applyBorder="1"/>
    <xf numFmtId="0" fontId="0" fillId="4" borderId="14" xfId="0" applyFill="1" applyBorder="1"/>
    <xf numFmtId="3" fontId="0" fillId="0" borderId="0" xfId="0" applyNumberFormat="1"/>
    <xf numFmtId="0" fontId="6" fillId="0" borderId="6" xfId="0" applyFont="1" applyBorder="1"/>
    <xf numFmtId="0" fontId="5" fillId="4" borderId="0" xfId="0" applyFont="1" applyFill="1"/>
    <xf numFmtId="0" fontId="4" fillId="3" borderId="0" xfId="0" applyFont="1" applyFill="1"/>
    <xf numFmtId="0" fontId="4" fillId="3" borderId="12" xfId="0" applyFont="1" applyFill="1" applyBorder="1"/>
    <xf numFmtId="0" fontId="4" fillId="0" borderId="27" xfId="0" applyFont="1" applyBorder="1"/>
    <xf numFmtId="0" fontId="0" fillId="0" borderId="28" xfId="0" applyBorder="1"/>
    <xf numFmtId="0" fontId="8" fillId="0" borderId="0" xfId="0" applyFont="1"/>
    <xf numFmtId="3" fontId="4" fillId="0" borderId="0" xfId="0" applyNumberFormat="1" applyFont="1"/>
    <xf numFmtId="3" fontId="6" fillId="0" borderId="0" xfId="0" applyNumberFormat="1" applyFont="1"/>
    <xf numFmtId="0" fontId="0" fillId="0" borderId="30" xfId="0" applyBorder="1"/>
    <xf numFmtId="49" fontId="4" fillId="0" borderId="31" xfId="0" applyNumberFormat="1" applyFont="1" applyBorder="1"/>
    <xf numFmtId="0" fontId="0" fillId="0" borderId="32" xfId="0" applyBorder="1"/>
    <xf numFmtId="0" fontId="4" fillId="0" borderId="33" xfId="0" applyFont="1" applyBorder="1"/>
    <xf numFmtId="0" fontId="4" fillId="6" borderId="22" xfId="0" applyFont="1" applyFill="1" applyBorder="1"/>
    <xf numFmtId="0" fontId="0" fillId="6" borderId="22" xfId="0" applyFill="1" applyBorder="1"/>
    <xf numFmtId="3" fontId="4" fillId="6" borderId="23" xfId="0" applyNumberFormat="1" applyFont="1" applyFill="1" applyBorder="1"/>
    <xf numFmtId="3" fontId="4" fillId="6" borderId="24" xfId="0" applyNumberFormat="1" applyFont="1" applyFill="1" applyBorder="1"/>
    <xf numFmtId="0" fontId="0" fillId="2" borderId="18" xfId="0" applyFill="1" applyBorder="1"/>
    <xf numFmtId="0" fontId="4" fillId="0" borderId="7" xfId="0" applyFont="1" applyBorder="1"/>
    <xf numFmtId="1" fontId="4" fillId="2" borderId="34" xfId="0" applyNumberFormat="1" applyFont="1" applyFill="1" applyBorder="1" applyAlignment="1">
      <alignment horizontal="center"/>
    </xf>
    <xf numFmtId="3" fontId="4" fillId="2" borderId="35" xfId="0" applyNumberFormat="1" applyFont="1" applyFill="1" applyBorder="1" applyAlignment="1">
      <alignment horizontal="center"/>
    </xf>
    <xf numFmtId="3" fontId="4" fillId="4" borderId="36" xfId="0" applyNumberFormat="1" applyFont="1" applyFill="1" applyBorder="1"/>
    <xf numFmtId="3" fontId="0" fillId="4" borderId="37" xfId="0" applyNumberFormat="1" applyFill="1" applyBorder="1"/>
    <xf numFmtId="3" fontId="4" fillId="3" borderId="38" xfId="0" applyNumberFormat="1" applyFont="1" applyFill="1" applyBorder="1"/>
    <xf numFmtId="166" fontId="4" fillId="0" borderId="22" xfId="1" applyFont="1" applyFill="1" applyBorder="1"/>
    <xf numFmtId="0" fontId="0" fillId="2" borderId="21" xfId="0" applyFill="1" applyBorder="1" applyAlignment="1">
      <alignment horizontal="center" vertical="top" wrapText="1"/>
    </xf>
    <xf numFmtId="3" fontId="4" fillId="4" borderId="12" xfId="0" applyNumberFormat="1" applyFont="1" applyFill="1" applyBorder="1"/>
    <xf numFmtId="0" fontId="0" fillId="2" borderId="25" xfId="0" applyFill="1" applyBorder="1" applyAlignment="1">
      <alignment horizontal="center" vertical="top" wrapText="1"/>
    </xf>
    <xf numFmtId="3" fontId="4" fillId="4" borderId="3" xfId="0" applyNumberFormat="1" applyFont="1" applyFill="1" applyBorder="1"/>
    <xf numFmtId="3" fontId="4" fillId="4" borderId="14" xfId="0" applyNumberFormat="1" applyFont="1" applyFill="1" applyBorder="1"/>
    <xf numFmtId="0" fontId="5" fillId="5" borderId="13" xfId="0" applyFont="1" applyFill="1" applyBorder="1"/>
    <xf numFmtId="0" fontId="5" fillId="5" borderId="12" xfId="0" applyFont="1" applyFill="1" applyBorder="1"/>
    <xf numFmtId="0" fontId="4" fillId="7" borderId="22" xfId="0" applyFont="1" applyFill="1" applyBorder="1"/>
    <xf numFmtId="0" fontId="4" fillId="7" borderId="23" xfId="0" applyFont="1" applyFill="1" applyBorder="1"/>
    <xf numFmtId="0" fontId="5" fillId="4" borderId="20" xfId="0" applyFont="1" applyFill="1" applyBorder="1"/>
    <xf numFmtId="0" fontId="6" fillId="7" borderId="23" xfId="0" applyFont="1" applyFill="1" applyBorder="1"/>
    <xf numFmtId="3" fontId="0" fillId="4" borderId="0" xfId="0" applyNumberFormat="1" applyFill="1"/>
    <xf numFmtId="0" fontId="4" fillId="7" borderId="24" xfId="0" applyFont="1" applyFill="1" applyBorder="1"/>
    <xf numFmtId="0" fontId="4" fillId="4" borderId="2" xfId="0" applyFont="1" applyFill="1" applyBorder="1"/>
    <xf numFmtId="0" fontId="5" fillId="4" borderId="2" xfId="0" applyFont="1" applyFill="1" applyBorder="1"/>
    <xf numFmtId="0" fontId="6" fillId="7" borderId="24" xfId="0" applyFont="1" applyFill="1" applyBorder="1"/>
    <xf numFmtId="0" fontId="5" fillId="5" borderId="3" xfId="0" applyFont="1" applyFill="1" applyBorder="1"/>
    <xf numFmtId="0" fontId="5" fillId="3" borderId="22" xfId="0" applyFont="1" applyFill="1" applyBorder="1"/>
    <xf numFmtId="3" fontId="0" fillId="0" borderId="11" xfId="0" applyNumberFormat="1" applyBorder="1"/>
    <xf numFmtId="3" fontId="4" fillId="4" borderId="16" xfId="0" applyNumberFormat="1" applyFont="1" applyFill="1" applyBorder="1"/>
    <xf numFmtId="3" fontId="4" fillId="4" borderId="2" xfId="0" applyNumberFormat="1" applyFont="1" applyFill="1" applyBorder="1"/>
    <xf numFmtId="3" fontId="0" fillId="0" borderId="2" xfId="0" applyNumberFormat="1" applyBorder="1"/>
    <xf numFmtId="3" fontId="4" fillId="4" borderId="15" xfId="0" applyNumberFormat="1" applyFont="1" applyFill="1" applyBorder="1"/>
    <xf numFmtId="3" fontId="4" fillId="5" borderId="12" xfId="0" applyNumberFormat="1" applyFont="1" applyFill="1" applyBorder="1"/>
    <xf numFmtId="3" fontId="4" fillId="5" borderId="3" xfId="0" applyNumberFormat="1" applyFont="1" applyFill="1" applyBorder="1"/>
    <xf numFmtId="3" fontId="4" fillId="7" borderId="23" xfId="0" applyNumberFormat="1" applyFont="1" applyFill="1" applyBorder="1"/>
    <xf numFmtId="3" fontId="4" fillId="7" borderId="24" xfId="0" applyNumberFormat="1" applyFont="1" applyFill="1" applyBorder="1"/>
    <xf numFmtId="3" fontId="5" fillId="4" borderId="2" xfId="0" applyNumberFormat="1" applyFont="1" applyFill="1" applyBorder="1"/>
    <xf numFmtId="3" fontId="4" fillId="4" borderId="20" xfId="0" applyNumberFormat="1" applyFont="1" applyFill="1" applyBorder="1"/>
    <xf numFmtId="3" fontId="4" fillId="0" borderId="2" xfId="0" applyNumberFormat="1" applyFont="1" applyBorder="1"/>
    <xf numFmtId="3" fontId="4" fillId="3" borderId="2" xfId="0" applyNumberFormat="1" applyFont="1" applyFill="1" applyBorder="1"/>
    <xf numFmtId="3" fontId="4" fillId="3" borderId="3" xfId="0" applyNumberFormat="1" applyFont="1" applyFill="1" applyBorder="1"/>
    <xf numFmtId="3" fontId="0" fillId="0" borderId="29" xfId="0" applyNumberFormat="1" applyBorder="1"/>
    <xf numFmtId="3" fontId="0" fillId="0" borderId="3" xfId="0" applyNumberFormat="1" applyBorder="1"/>
    <xf numFmtId="3" fontId="0" fillId="4" borderId="2" xfId="0" applyNumberFormat="1" applyFill="1" applyBorder="1"/>
    <xf numFmtId="3" fontId="0" fillId="4" borderId="11" xfId="0" applyNumberFormat="1" applyFill="1" applyBorder="1"/>
    <xf numFmtId="3" fontId="4" fillId="3" borderId="36" xfId="0" applyNumberFormat="1" applyFont="1" applyFill="1" applyBorder="1"/>
    <xf numFmtId="3" fontId="0" fillId="4" borderId="36" xfId="0" applyNumberFormat="1" applyFill="1" applyBorder="1"/>
    <xf numFmtId="1" fontId="0" fillId="0" borderId="30" xfId="0" applyNumberFormat="1" applyBorder="1"/>
    <xf numFmtId="1" fontId="0" fillId="0" borderId="32" xfId="0" applyNumberFormat="1" applyBorder="1"/>
    <xf numFmtId="3" fontId="0" fillId="9" borderId="0" xfId="0" applyNumberFormat="1" applyFill="1"/>
    <xf numFmtId="3" fontId="0" fillId="9" borderId="2" xfId="0" applyNumberFormat="1" applyFill="1" applyBorder="1"/>
    <xf numFmtId="3" fontId="0" fillId="9" borderId="17" xfId="0" applyNumberFormat="1" applyFill="1" applyBorder="1"/>
    <xf numFmtId="3" fontId="4" fillId="9" borderId="12" xfId="0" applyNumberFormat="1" applyFont="1" applyFill="1" applyBorder="1"/>
    <xf numFmtId="3" fontId="0" fillId="9" borderId="12" xfId="0" applyNumberFormat="1" applyFill="1" applyBorder="1"/>
    <xf numFmtId="3" fontId="0" fillId="9" borderId="6" xfId="0" applyNumberFormat="1" applyFill="1" applyBorder="1"/>
    <xf numFmtId="3" fontId="0" fillId="9" borderId="36" xfId="0" applyNumberFormat="1" applyFill="1" applyBorder="1"/>
    <xf numFmtId="3" fontId="0" fillId="9" borderId="37" xfId="0" applyNumberFormat="1" applyFill="1" applyBorder="1"/>
    <xf numFmtId="3" fontId="0" fillId="9" borderId="38" xfId="0" applyNumberFormat="1" applyFill="1" applyBorder="1"/>
    <xf numFmtId="3" fontId="0" fillId="9" borderId="39" xfId="0" applyNumberFormat="1" applyFill="1" applyBorder="1"/>
    <xf numFmtId="1" fontId="0" fillId="0" borderId="0" xfId="0" applyNumberFormat="1"/>
    <xf numFmtId="3" fontId="4" fillId="9" borderId="36" xfId="0" applyNumberFormat="1" applyFont="1" applyFill="1" applyBorder="1"/>
    <xf numFmtId="0" fontId="0" fillId="2" borderId="43" xfId="0" applyFill="1" applyBorder="1" applyAlignment="1">
      <alignment horizontal="center" vertical="top" wrapText="1"/>
    </xf>
    <xf numFmtId="3" fontId="4" fillId="4" borderId="13" xfId="0" applyNumberFormat="1" applyFont="1" applyFill="1" applyBorder="1"/>
    <xf numFmtId="0" fontId="0" fillId="9" borderId="20" xfId="0" applyFill="1" applyBorder="1"/>
    <xf numFmtId="3" fontId="0" fillId="9" borderId="20" xfId="0" applyNumberFormat="1" applyFill="1" applyBorder="1"/>
    <xf numFmtId="3" fontId="0" fillId="9" borderId="18" xfId="0" applyNumberFormat="1" applyFill="1" applyBorder="1"/>
    <xf numFmtId="3" fontId="4" fillId="9" borderId="13" xfId="0" applyNumberFormat="1" applyFont="1" applyFill="1" applyBorder="1"/>
    <xf numFmtId="3" fontId="0" fillId="0" borderId="20" xfId="0" applyNumberFormat="1" applyBorder="1"/>
    <xf numFmtId="0" fontId="0" fillId="2" borderId="43" xfId="0" applyFill="1" applyBorder="1"/>
    <xf numFmtId="0" fontId="4" fillId="4" borderId="13" xfId="0" applyFont="1" applyFill="1" applyBorder="1"/>
    <xf numFmtId="0" fontId="4" fillId="2" borderId="34" xfId="0" applyFont="1" applyFill="1" applyBorder="1" applyAlignment="1">
      <alignment horizontal="center"/>
    </xf>
    <xf numFmtId="0" fontId="0" fillId="2" borderId="44" xfId="0" applyFill="1" applyBorder="1" applyAlignment="1">
      <alignment horizontal="center" vertical="top" wrapText="1"/>
    </xf>
    <xf numFmtId="167" fontId="0" fillId="0" borderId="36" xfId="1" applyNumberFormat="1" applyFont="1" applyFill="1" applyBorder="1"/>
    <xf numFmtId="3" fontId="0" fillId="0" borderId="36" xfId="1" applyNumberFormat="1" applyFont="1" applyFill="1" applyBorder="1"/>
    <xf numFmtId="3" fontId="0" fillId="0" borderId="35" xfId="1" applyNumberFormat="1" applyFont="1" applyFill="1" applyBorder="1"/>
    <xf numFmtId="3" fontId="4" fillId="4" borderId="38" xfId="0" applyNumberFormat="1" applyFont="1" applyFill="1" applyBorder="1"/>
    <xf numFmtId="0" fontId="0" fillId="2" borderId="22" xfId="0" applyFill="1" applyBorder="1"/>
    <xf numFmtId="0" fontId="0" fillId="2" borderId="42" xfId="0" applyFill="1" applyBorder="1" applyAlignment="1">
      <alignment horizontal="center" vertical="top" wrapText="1"/>
    </xf>
    <xf numFmtId="0" fontId="0" fillId="2" borderId="22" xfId="0" applyFill="1" applyBorder="1" applyAlignment="1">
      <alignment horizontal="center" vertical="top" wrapText="1"/>
    </xf>
    <xf numFmtId="0" fontId="0" fillId="2" borderId="23" xfId="0" applyFill="1" applyBorder="1" applyAlignment="1">
      <alignment horizontal="center" vertical="top" wrapText="1"/>
    </xf>
    <xf numFmtId="0" fontId="0" fillId="2" borderId="24" xfId="0" applyFill="1" applyBorder="1" applyAlignment="1">
      <alignment horizontal="center" vertical="top" wrapText="1"/>
    </xf>
    <xf numFmtId="0" fontId="0" fillId="0" borderId="18" xfId="0" applyBorder="1"/>
    <xf numFmtId="3" fontId="0" fillId="0" borderId="19" xfId="0" applyNumberFormat="1" applyBorder="1"/>
    <xf numFmtId="3" fontId="0" fillId="0" borderId="17" xfId="0" applyNumberFormat="1" applyBorder="1"/>
    <xf numFmtId="0" fontId="11" fillId="0" borderId="0" xfId="0" applyFont="1"/>
    <xf numFmtId="0" fontId="12" fillId="0" borderId="0" xfId="0" applyFont="1"/>
    <xf numFmtId="0" fontId="6" fillId="6" borderId="45" xfId="0" applyFont="1" applyFill="1" applyBorder="1" applyAlignment="1">
      <alignment wrapText="1"/>
    </xf>
    <xf numFmtId="49" fontId="5" fillId="6" borderId="46" xfId="2" applyNumberFormat="1" applyFont="1" applyFill="1" applyBorder="1" applyAlignment="1">
      <alignment horizontal="left" vertical="center"/>
    </xf>
    <xf numFmtId="49" fontId="5" fillId="6" borderId="46" xfId="2" applyNumberFormat="1" applyFont="1" applyFill="1" applyBorder="1" applyAlignment="1">
      <alignment horizontal="center" vertical="center"/>
    </xf>
    <xf numFmtId="168" fontId="13" fillId="6" borderId="22" xfId="1" applyNumberFormat="1" applyFont="1" applyFill="1" applyBorder="1" applyAlignment="1">
      <alignment vertical="center"/>
    </xf>
    <xf numFmtId="168" fontId="13" fillId="6" borderId="23" xfId="1" applyNumberFormat="1" applyFont="1" applyFill="1" applyBorder="1" applyAlignment="1">
      <alignment vertical="center"/>
    </xf>
    <xf numFmtId="0" fontId="13" fillId="6" borderId="23" xfId="1" applyNumberFormat="1" applyFont="1" applyFill="1" applyBorder="1" applyAlignment="1">
      <alignment vertical="center"/>
    </xf>
    <xf numFmtId="168" fontId="13" fillId="6" borderId="13" xfId="1" applyNumberFormat="1" applyFont="1" applyFill="1" applyBorder="1" applyAlignment="1">
      <alignment horizontal="center" vertical="center"/>
    </xf>
    <xf numFmtId="168" fontId="13" fillId="6" borderId="12" xfId="1" applyNumberFormat="1" applyFont="1" applyFill="1" applyBorder="1" applyAlignment="1">
      <alignment horizontal="center" vertical="center"/>
    </xf>
    <xf numFmtId="168" fontId="13" fillId="6" borderId="12" xfId="1" applyNumberFormat="1" applyFont="1" applyFill="1" applyBorder="1" applyAlignment="1">
      <alignment vertical="center"/>
    </xf>
    <xf numFmtId="168" fontId="13" fillId="6" borderId="41" xfId="1" applyNumberFormat="1" applyFont="1" applyFill="1" applyBorder="1" applyAlignment="1">
      <alignment vertical="center"/>
    </xf>
    <xf numFmtId="0" fontId="5" fillId="2" borderId="47" xfId="2" applyFont="1" applyFill="1" applyBorder="1"/>
    <xf numFmtId="0" fontId="5" fillId="2" borderId="48" xfId="2" applyFont="1" applyFill="1" applyBorder="1"/>
    <xf numFmtId="49" fontId="5" fillId="2" borderId="48" xfId="2" applyNumberFormat="1" applyFont="1" applyFill="1" applyBorder="1"/>
    <xf numFmtId="168" fontId="13" fillId="2" borderId="43" xfId="1" applyNumberFormat="1" applyFont="1" applyFill="1" applyBorder="1" applyAlignment="1"/>
    <xf numFmtId="168" fontId="13" fillId="2" borderId="21" xfId="1" applyNumberFormat="1" applyFont="1" applyFill="1" applyBorder="1" applyAlignment="1"/>
    <xf numFmtId="168" fontId="13" fillId="2" borderId="25" xfId="1" applyNumberFormat="1" applyFont="1" applyFill="1" applyBorder="1" applyAlignment="1"/>
    <xf numFmtId="168" fontId="13" fillId="2" borderId="49" xfId="1" applyNumberFormat="1" applyFont="1" applyFill="1" applyBorder="1" applyAlignment="1"/>
    <xf numFmtId="0" fontId="11" fillId="0" borderId="50" xfId="0" applyFont="1" applyBorder="1"/>
    <xf numFmtId="49" fontId="14" fillId="0" borderId="0" xfId="2" applyNumberFormat="1" applyFont="1" applyAlignment="1">
      <alignment horizontal="center" vertical="center"/>
    </xf>
    <xf numFmtId="49" fontId="14" fillId="0" borderId="0" xfId="2" applyNumberFormat="1" applyFont="1" applyAlignment="1">
      <alignment vertical="center"/>
    </xf>
    <xf numFmtId="168" fontId="12" fillId="0" borderId="20" xfId="1" applyNumberFormat="1" applyFont="1" applyFill="1" applyBorder="1" applyAlignment="1"/>
    <xf numFmtId="168" fontId="12" fillId="0" borderId="0" xfId="1" applyNumberFormat="1" applyFont="1" applyFill="1" applyBorder="1" applyAlignment="1"/>
    <xf numFmtId="168" fontId="12" fillId="0" borderId="2" xfId="0" applyNumberFormat="1" applyFont="1" applyBorder="1"/>
    <xf numFmtId="3" fontId="12" fillId="0" borderId="20" xfId="0" applyNumberFormat="1" applyFont="1" applyBorder="1" applyAlignment="1">
      <alignment horizontal="center"/>
    </xf>
    <xf numFmtId="168" fontId="12" fillId="0" borderId="51" xfId="1" applyNumberFormat="1" applyFont="1" applyFill="1" applyBorder="1" applyAlignment="1"/>
    <xf numFmtId="3" fontId="12" fillId="0" borderId="0" xfId="0" applyNumberFormat="1" applyFont="1" applyAlignment="1">
      <alignment horizontal="center"/>
    </xf>
    <xf numFmtId="49" fontId="14" fillId="0" borderId="0" xfId="2" applyNumberFormat="1" applyFont="1" applyAlignment="1">
      <alignment horizontal="center"/>
    </xf>
    <xf numFmtId="49" fontId="14" fillId="0" borderId="0" xfId="2" applyNumberFormat="1" applyFont="1"/>
    <xf numFmtId="168" fontId="12" fillId="0" borderId="13" xfId="1" applyNumberFormat="1" applyFont="1" applyFill="1" applyBorder="1" applyAlignment="1"/>
    <xf numFmtId="168" fontId="12" fillId="0" borderId="12" xfId="1" applyNumberFormat="1" applyFont="1" applyFill="1" applyBorder="1" applyAlignment="1"/>
    <xf numFmtId="168" fontId="12" fillId="0" borderId="3" xfId="0" applyNumberFormat="1" applyFont="1" applyBorder="1"/>
    <xf numFmtId="168" fontId="12" fillId="0" borderId="52" xfId="1" applyNumberFormat="1" applyFont="1" applyFill="1" applyBorder="1" applyAlignment="1"/>
    <xf numFmtId="168" fontId="13" fillId="2" borderId="53" xfId="1" applyNumberFormat="1" applyFont="1" applyFill="1" applyBorder="1" applyAlignment="1"/>
    <xf numFmtId="168" fontId="12" fillId="0" borderId="0" xfId="0" applyNumberFormat="1" applyFont="1"/>
    <xf numFmtId="0" fontId="11" fillId="0" borderId="54" xfId="0" applyFont="1" applyBorder="1"/>
    <xf numFmtId="49" fontId="14" fillId="0" borderId="12" xfId="2" applyNumberFormat="1" applyFont="1" applyBorder="1" applyAlignment="1">
      <alignment horizontal="center"/>
    </xf>
    <xf numFmtId="49" fontId="14" fillId="0" borderId="12" xfId="2" applyNumberFormat="1" applyFont="1" applyBorder="1"/>
    <xf numFmtId="168" fontId="12" fillId="0" borderId="14" xfId="1" applyNumberFormat="1" applyFont="1" applyFill="1" applyBorder="1" applyAlignment="1"/>
    <xf numFmtId="168" fontId="12" fillId="0" borderId="15" xfId="1" applyNumberFormat="1" applyFont="1" applyFill="1" applyBorder="1" applyAlignment="1"/>
    <xf numFmtId="168" fontId="12" fillId="0" borderId="16" xfId="0" applyNumberFormat="1" applyFont="1" applyBorder="1"/>
    <xf numFmtId="168" fontId="12" fillId="0" borderId="55" xfId="1" applyNumberFormat="1" applyFont="1" applyFill="1" applyBorder="1" applyAlignment="1"/>
    <xf numFmtId="49" fontId="14" fillId="0" borderId="12" xfId="2" applyNumberFormat="1" applyFont="1" applyBorder="1" applyAlignment="1">
      <alignment vertical="center"/>
    </xf>
    <xf numFmtId="168" fontId="12" fillId="0" borderId="50" xfId="1" applyNumberFormat="1" applyFont="1" applyFill="1" applyBorder="1" applyAlignment="1"/>
    <xf numFmtId="49" fontId="4" fillId="2" borderId="48" xfId="0" applyNumberFormat="1" applyFont="1" applyFill="1" applyBorder="1"/>
    <xf numFmtId="0" fontId="15" fillId="8" borderId="47" xfId="0" applyFont="1" applyFill="1" applyBorder="1"/>
    <xf numFmtId="49" fontId="14" fillId="8" borderId="48" xfId="2" applyNumberFormat="1" applyFont="1" applyFill="1" applyBorder="1" applyAlignment="1">
      <alignment horizontal="center"/>
    </xf>
    <xf numFmtId="49" fontId="14" fillId="8" borderId="48" xfId="2" applyNumberFormat="1" applyFont="1" applyFill="1" applyBorder="1"/>
    <xf numFmtId="168" fontId="0" fillId="0" borderId="0" xfId="0" applyNumberFormat="1"/>
    <xf numFmtId="3" fontId="12" fillId="0" borderId="0" xfId="0" applyNumberFormat="1" applyFont="1"/>
    <xf numFmtId="0" fontId="13" fillId="0" borderId="0" xfId="0" applyFont="1"/>
    <xf numFmtId="168" fontId="12" fillId="0" borderId="12" xfId="0" applyNumberFormat="1" applyFont="1" applyBorder="1"/>
    <xf numFmtId="168" fontId="12" fillId="0" borderId="15" xfId="0" applyNumberFormat="1" applyFont="1" applyBorder="1"/>
    <xf numFmtId="168" fontId="12" fillId="0" borderId="55" xfId="1" applyNumberFormat="1" applyFont="1" applyFill="1" applyBorder="1" applyAlignment="1">
      <alignment horizontal="center"/>
    </xf>
    <xf numFmtId="168" fontId="12" fillId="0" borderId="51" xfId="1" applyNumberFormat="1" applyFont="1" applyFill="1" applyBorder="1" applyAlignment="1">
      <alignment horizontal="center"/>
    </xf>
    <xf numFmtId="168" fontId="12" fillId="0" borderId="52" xfId="1" applyNumberFormat="1" applyFont="1" applyFill="1" applyBorder="1" applyAlignment="1">
      <alignment horizontal="center"/>
    </xf>
    <xf numFmtId="168" fontId="13" fillId="8" borderId="53" xfId="1" applyNumberFormat="1" applyFont="1" applyFill="1" applyBorder="1" applyAlignment="1"/>
    <xf numFmtId="3" fontId="0" fillId="0" borderId="0" xfId="0" applyNumberFormat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0" borderId="14" xfId="0" applyNumberFormat="1" applyBorder="1" applyAlignment="1">
      <alignment horizontal="center"/>
    </xf>
    <xf numFmtId="3" fontId="0" fillId="0" borderId="15" xfId="0" applyNumberForma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3" fontId="12" fillId="0" borderId="14" xfId="0" applyNumberFormat="1" applyFont="1" applyBorder="1" applyAlignment="1">
      <alignment horizontal="center"/>
    </xf>
    <xf numFmtId="3" fontId="12" fillId="0" borderId="15" xfId="1" applyNumberFormat="1" applyFont="1" applyFill="1" applyBorder="1" applyAlignment="1">
      <alignment horizontal="center"/>
    </xf>
    <xf numFmtId="3" fontId="12" fillId="0" borderId="0" xfId="1" applyNumberFormat="1" applyFont="1" applyFill="1" applyBorder="1" applyAlignment="1">
      <alignment horizontal="center"/>
    </xf>
    <xf numFmtId="3" fontId="12" fillId="0" borderId="12" xfId="1" applyNumberFormat="1" applyFont="1" applyFill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3" fontId="13" fillId="2" borderId="18" xfId="0" applyNumberFormat="1" applyFont="1" applyFill="1" applyBorder="1" applyAlignment="1">
      <alignment horizontal="center"/>
    </xf>
    <xf numFmtId="3" fontId="13" fillId="2" borderId="17" xfId="0" applyNumberFormat="1" applyFont="1" applyFill="1" applyBorder="1" applyAlignment="1">
      <alignment horizontal="center"/>
    </xf>
    <xf numFmtId="3" fontId="13" fillId="2" borderId="43" xfId="1" applyNumberFormat="1" applyFont="1" applyFill="1" applyBorder="1" applyAlignment="1">
      <alignment horizontal="center"/>
    </xf>
    <xf numFmtId="3" fontId="13" fillId="2" borderId="21" xfId="1" applyNumberFormat="1" applyFont="1" applyFill="1" applyBorder="1" applyAlignment="1">
      <alignment horizontal="center"/>
    </xf>
    <xf numFmtId="3" fontId="13" fillId="8" borderId="21" xfId="1" applyNumberFormat="1" applyFont="1" applyFill="1" applyBorder="1" applyAlignment="1">
      <alignment horizontal="center"/>
    </xf>
    <xf numFmtId="0" fontId="16" fillId="0" borderId="0" xfId="0" applyFont="1"/>
    <xf numFmtId="0" fontId="12" fillId="0" borderId="2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164" fontId="12" fillId="0" borderId="15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4" fillId="2" borderId="5" xfId="0" applyFont="1" applyFill="1" applyBorder="1"/>
    <xf numFmtId="0" fontId="0" fillId="2" borderId="40" xfId="0" applyFill="1" applyBorder="1"/>
    <xf numFmtId="3" fontId="11" fillId="0" borderId="0" xfId="0" applyNumberFormat="1" applyFont="1"/>
    <xf numFmtId="168" fontId="12" fillId="0" borderId="16" xfId="1" applyNumberFormat="1" applyFont="1" applyFill="1" applyBorder="1" applyAlignment="1"/>
    <xf numFmtId="168" fontId="12" fillId="0" borderId="3" xfId="1" applyNumberFormat="1" applyFont="1" applyFill="1" applyBorder="1" applyAlignment="1"/>
    <xf numFmtId="3" fontId="0" fillId="0" borderId="16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168" fontId="13" fillId="8" borderId="43" xfId="1" applyNumberFormat="1" applyFont="1" applyFill="1" applyBorder="1" applyAlignment="1"/>
    <xf numFmtId="168" fontId="13" fillId="8" borderId="21" xfId="1" applyNumberFormat="1" applyFont="1" applyFill="1" applyBorder="1" applyAlignment="1"/>
    <xf numFmtId="168" fontId="13" fillId="8" borderId="25" xfId="1" applyNumberFormat="1" applyFont="1" applyFill="1" applyBorder="1" applyAlignment="1"/>
    <xf numFmtId="3" fontId="0" fillId="0" borderId="36" xfId="0" applyNumberFormat="1" applyBorder="1"/>
    <xf numFmtId="3" fontId="0" fillId="0" borderId="37" xfId="0" applyNumberFormat="1" applyBorder="1"/>
    <xf numFmtId="3" fontId="4" fillId="0" borderId="36" xfId="0" applyNumberFormat="1" applyFont="1" applyBorder="1"/>
    <xf numFmtId="3" fontId="0" fillId="0" borderId="38" xfId="0" applyNumberFormat="1" applyBorder="1"/>
    <xf numFmtId="3" fontId="0" fillId="9" borderId="3" xfId="0" applyNumberFormat="1" applyFill="1" applyBorder="1"/>
    <xf numFmtId="0" fontId="4" fillId="2" borderId="1" xfId="0" applyFont="1" applyFill="1" applyBorder="1" applyAlignment="1">
      <alignment horizontal="center"/>
    </xf>
    <xf numFmtId="0" fontId="0" fillId="4" borderId="16" xfId="0" applyFill="1" applyBorder="1"/>
    <xf numFmtId="0" fontId="0" fillId="0" borderId="2" xfId="0" applyBorder="1"/>
    <xf numFmtId="0" fontId="0" fillId="4" borderId="2" xfId="0" applyFill="1" applyBorder="1"/>
    <xf numFmtId="0" fontId="0" fillId="6" borderId="24" xfId="0" applyFill="1" applyBorder="1"/>
    <xf numFmtId="3" fontId="4" fillId="6" borderId="22" xfId="0" applyNumberFormat="1" applyFont="1" applyFill="1" applyBorder="1"/>
    <xf numFmtId="0" fontId="4" fillId="2" borderId="16" xfId="0" applyFont="1" applyFill="1" applyBorder="1"/>
    <xf numFmtId="0" fontId="4" fillId="0" borderId="56" xfId="0" applyFont="1" applyBorder="1"/>
    <xf numFmtId="0" fontId="0" fillId="0" borderId="57" xfId="0" applyBorder="1"/>
    <xf numFmtId="3" fontId="4" fillId="7" borderId="22" xfId="0" applyNumberFormat="1" applyFont="1" applyFill="1" applyBorder="1"/>
    <xf numFmtId="3" fontId="5" fillId="4" borderId="20" xfId="0" applyNumberFormat="1" applyFont="1" applyFill="1" applyBorder="1"/>
    <xf numFmtId="3" fontId="4" fillId="5" borderId="13" xfId="0" applyNumberFormat="1" applyFont="1" applyFill="1" applyBorder="1"/>
    <xf numFmtId="3" fontId="0" fillId="0" borderId="13" xfId="0" applyNumberFormat="1" applyBorder="1"/>
    <xf numFmtId="3" fontId="0" fillId="9" borderId="13" xfId="0" applyNumberFormat="1" applyFill="1" applyBorder="1"/>
    <xf numFmtId="3" fontId="0" fillId="0" borderId="58" xfId="0" applyNumberFormat="1" applyBorder="1"/>
    <xf numFmtId="3" fontId="0" fillId="0" borderId="59" xfId="0" applyNumberFormat="1" applyBorder="1"/>
    <xf numFmtId="3" fontId="0" fillId="0" borderId="35" xfId="0" applyNumberFormat="1" applyBorder="1"/>
    <xf numFmtId="0" fontId="0" fillId="0" borderId="61" xfId="0" applyBorder="1"/>
    <xf numFmtId="3" fontId="4" fillId="4" borderId="62" xfId="0" applyNumberFormat="1" applyFont="1" applyFill="1" applyBorder="1"/>
    <xf numFmtId="3" fontId="0" fillId="0" borderId="7" xfId="0" applyNumberFormat="1" applyBorder="1"/>
    <xf numFmtId="3" fontId="0" fillId="0" borderId="39" xfId="0" applyNumberFormat="1" applyBorder="1"/>
    <xf numFmtId="0" fontId="0" fillId="2" borderId="13" xfId="0" applyFill="1" applyBorder="1"/>
    <xf numFmtId="0" fontId="0" fillId="2" borderId="12" xfId="0" applyFill="1" applyBorder="1"/>
    <xf numFmtId="0" fontId="0" fillId="2" borderId="3" xfId="0" applyFill="1" applyBorder="1" applyAlignment="1">
      <alignment horizontal="center"/>
    </xf>
    <xf numFmtId="3" fontId="4" fillId="4" borderId="0" xfId="0" applyNumberFormat="1" applyFont="1" applyFill="1"/>
    <xf numFmtId="3" fontId="0" fillId="0" borderId="12" xfId="0" applyNumberFormat="1" applyBorder="1"/>
    <xf numFmtId="3" fontId="5" fillId="4" borderId="0" xfId="0" applyNumberFormat="1" applyFont="1" applyFill="1"/>
    <xf numFmtId="0" fontId="6" fillId="0" borderId="20" xfId="0" applyFont="1" applyBorder="1"/>
    <xf numFmtId="0" fontId="6" fillId="0" borderId="2" xfId="0" applyFont="1" applyBorder="1"/>
    <xf numFmtId="0" fontId="6" fillId="0" borderId="7" xfId="0" applyFont="1" applyBorder="1"/>
    <xf numFmtId="0" fontId="6" fillId="0" borderId="11" xfId="0" applyFont="1" applyBorder="1"/>
    <xf numFmtId="3" fontId="0" fillId="0" borderId="6" xfId="0" applyNumberFormat="1" applyBorder="1"/>
    <xf numFmtId="3" fontId="4" fillId="5" borderId="63" xfId="0" applyNumberFormat="1" applyFont="1" applyFill="1" applyBorder="1"/>
    <xf numFmtId="49" fontId="0" fillId="0" borderId="20" xfId="0" applyNumberFormat="1" applyBorder="1" applyAlignment="1">
      <alignment vertical="top"/>
    </xf>
    <xf numFmtId="167" fontId="0" fillId="0" borderId="0" xfId="0" applyNumberFormat="1"/>
    <xf numFmtId="3" fontId="0" fillId="9" borderId="19" xfId="0" applyNumberFormat="1" applyFill="1" applyBorder="1"/>
    <xf numFmtId="0" fontId="0" fillId="0" borderId="14" xfId="0" applyBorder="1"/>
    <xf numFmtId="0" fontId="0" fillId="0" borderId="3" xfId="0" applyBorder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9" fillId="0" borderId="0" xfId="0" applyFont="1"/>
    <xf numFmtId="0" fontId="10" fillId="0" borderId="0" xfId="0" applyFont="1"/>
    <xf numFmtId="4" fontId="0" fillId="0" borderId="0" xfId="0" applyNumberFormat="1"/>
    <xf numFmtId="0" fontId="0" fillId="0" borderId="0" xfId="0" applyAlignment="1">
      <alignment horizontal="left" indent="1"/>
    </xf>
    <xf numFmtId="0" fontId="4" fillId="0" borderId="24" xfId="0" applyFont="1" applyBorder="1"/>
    <xf numFmtId="0" fontId="4" fillId="2" borderId="4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4" fillId="2" borderId="60" xfId="0" applyFont="1" applyFill="1" applyBorder="1" applyAlignment="1">
      <alignment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0" fillId="0" borderId="0" xfId="0" applyBorder="1"/>
    <xf numFmtId="3" fontId="0" fillId="0" borderId="0" xfId="0" applyNumberFormat="1" applyBorder="1"/>
    <xf numFmtId="0" fontId="0" fillId="0" borderId="17" xfId="0" applyBorder="1"/>
    <xf numFmtId="0" fontId="4" fillId="2" borderId="53" xfId="0" applyFont="1" applyFill="1" applyBorder="1" applyAlignment="1">
      <alignment horizontal="center" vertical="top" wrapText="1"/>
    </xf>
    <xf numFmtId="9" fontId="0" fillId="0" borderId="51" xfId="0" applyNumberFormat="1" applyBorder="1"/>
    <xf numFmtId="10" fontId="4" fillId="4" borderId="52" xfId="0" applyNumberFormat="1" applyFont="1" applyFill="1" applyBorder="1"/>
    <xf numFmtId="9" fontId="0" fillId="0" borderId="49" xfId="0" applyNumberFormat="1" applyBorder="1"/>
    <xf numFmtId="0" fontId="4" fillId="2" borderId="60" xfId="0" applyFont="1" applyFill="1" applyBorder="1" applyAlignment="1">
      <alignment horizontal="center" vertical="center" wrapText="1"/>
    </xf>
    <xf numFmtId="0" fontId="4" fillId="2" borderId="64" xfId="0" applyFont="1" applyFill="1" applyBorder="1" applyAlignment="1">
      <alignment horizontal="center" vertical="top" wrapText="1"/>
    </xf>
    <xf numFmtId="0" fontId="0" fillId="0" borderId="65" xfId="0" applyBorder="1"/>
    <xf numFmtId="3" fontId="0" fillId="0" borderId="65" xfId="0" applyNumberFormat="1" applyBorder="1"/>
    <xf numFmtId="0" fontId="0" fillId="0" borderId="66" xfId="0" applyBorder="1"/>
    <xf numFmtId="3" fontId="4" fillId="4" borderId="67" xfId="0" applyNumberFormat="1" applyFont="1" applyFill="1" applyBorder="1"/>
    <xf numFmtId="3" fontId="0" fillId="0" borderId="0" xfId="0" applyNumberFormat="1" applyFont="1" applyFill="1" applyBorder="1" applyAlignment="1">
      <alignment horizontal="right" vertical="center" wrapText="1"/>
    </xf>
    <xf numFmtId="0" fontId="0" fillId="0" borderId="20" xfId="0" applyFill="1" applyBorder="1"/>
    <xf numFmtId="3" fontId="0" fillId="0" borderId="68" xfId="0" applyNumberFormat="1" applyFont="1" applyFill="1" applyBorder="1" applyAlignment="1">
      <alignment horizontal="right" vertical="top" wrapText="1"/>
    </xf>
    <xf numFmtId="9" fontId="0" fillId="0" borderId="69" xfId="0" applyNumberFormat="1" applyFont="1" applyFill="1" applyBorder="1" applyAlignment="1">
      <alignment horizontal="right" vertical="top" wrapText="1"/>
    </xf>
    <xf numFmtId="3" fontId="4" fillId="4" borderId="0" xfId="0" applyNumberFormat="1" applyFont="1" applyFill="1" applyBorder="1"/>
    <xf numFmtId="3" fontId="0" fillId="9" borderId="0" xfId="0" applyNumberFormat="1" applyFill="1" applyBorder="1"/>
    <xf numFmtId="3" fontId="5" fillId="4" borderId="0" xfId="0" applyNumberFormat="1" applyFont="1" applyFill="1" applyBorder="1"/>
    <xf numFmtId="3" fontId="0" fillId="9" borderId="7" xfId="0" applyNumberFormat="1" applyFill="1" applyBorder="1"/>
    <xf numFmtId="3" fontId="0" fillId="9" borderId="11" xfId="0" applyNumberFormat="1" applyFill="1" applyBorder="1"/>
    <xf numFmtId="0" fontId="0" fillId="9" borderId="0" xfId="0" applyFill="1" applyBorder="1"/>
    <xf numFmtId="167" fontId="0" fillId="9" borderId="2" xfId="0" applyNumberFormat="1" applyFill="1" applyBorder="1"/>
    <xf numFmtId="3" fontId="4" fillId="9" borderId="3" xfId="0" applyNumberFormat="1" applyFont="1" applyFill="1" applyBorder="1"/>
    <xf numFmtId="1" fontId="4" fillId="2" borderId="26" xfId="0" applyNumberFormat="1" applyFont="1" applyFill="1" applyBorder="1" applyAlignment="1">
      <alignment horizontal="center"/>
    </xf>
    <xf numFmtId="1" fontId="4" fillId="2" borderId="10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24" xfId="0" applyFont="1" applyFill="1" applyBorder="1" applyAlignment="1">
      <alignment horizontal="center"/>
    </xf>
    <xf numFmtId="0" fontId="13" fillId="6" borderId="26" xfId="0" applyFont="1" applyFill="1" applyBorder="1" applyAlignment="1">
      <alignment horizontal="center"/>
    </xf>
    <xf numFmtId="0" fontId="13" fillId="6" borderId="4" xfId="0" applyFont="1" applyFill="1" applyBorder="1" applyAlignment="1">
      <alignment horizontal="center"/>
    </xf>
    <xf numFmtId="0" fontId="13" fillId="6" borderId="10" xfId="0" applyFont="1" applyFill="1" applyBorder="1" applyAlignment="1">
      <alignment horizontal="center"/>
    </xf>
  </cellXfs>
  <cellStyles count="6">
    <cellStyle name="Čárka" xfId="1" builtinId="3"/>
    <cellStyle name="Čárka 2" xfId="3" xr:uid="{00000000-0005-0000-0000-000001000000}"/>
    <cellStyle name="Čárka 3" xfId="4" xr:uid="{00000000-0005-0000-0000-000002000000}"/>
    <cellStyle name="Čárka 3 2" xfId="5" xr:uid="{00000000-0005-0000-0000-000003000000}"/>
    <cellStyle name="Normální" xfId="0" builtinId="0"/>
    <cellStyle name="normální_List1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100.xml><?xml version="1.0" encoding="utf-8"?>
<formControlPr xmlns="http://schemas.microsoft.com/office/spreadsheetml/2009/9/main" objectType="Button" lockText="1"/>
</file>

<file path=xl/ctrlProps/ctrlProp101.xml><?xml version="1.0" encoding="utf-8"?>
<formControlPr xmlns="http://schemas.microsoft.com/office/spreadsheetml/2009/9/main" objectType="Button" lockText="1"/>
</file>

<file path=xl/ctrlProps/ctrlProp102.xml><?xml version="1.0" encoding="utf-8"?>
<formControlPr xmlns="http://schemas.microsoft.com/office/spreadsheetml/2009/9/main" objectType="Button" lockText="1"/>
</file>

<file path=xl/ctrlProps/ctrlProp103.xml><?xml version="1.0" encoding="utf-8"?>
<formControlPr xmlns="http://schemas.microsoft.com/office/spreadsheetml/2009/9/main" objectType="Button" lockText="1"/>
</file>

<file path=xl/ctrlProps/ctrlProp104.xml><?xml version="1.0" encoding="utf-8"?>
<formControlPr xmlns="http://schemas.microsoft.com/office/spreadsheetml/2009/9/main" objectType="Button" lockText="1"/>
</file>

<file path=xl/ctrlProps/ctrlProp105.xml><?xml version="1.0" encoding="utf-8"?>
<formControlPr xmlns="http://schemas.microsoft.com/office/spreadsheetml/2009/9/main" objectType="Button" lockText="1"/>
</file>

<file path=xl/ctrlProps/ctrlProp106.xml><?xml version="1.0" encoding="utf-8"?>
<formControlPr xmlns="http://schemas.microsoft.com/office/spreadsheetml/2009/9/main" objectType="Button" lockText="1"/>
</file>

<file path=xl/ctrlProps/ctrlProp107.xml><?xml version="1.0" encoding="utf-8"?>
<formControlPr xmlns="http://schemas.microsoft.com/office/spreadsheetml/2009/9/main" objectType="Button" lockText="1"/>
</file>

<file path=xl/ctrlProps/ctrlProp108.xml><?xml version="1.0" encoding="utf-8"?>
<formControlPr xmlns="http://schemas.microsoft.com/office/spreadsheetml/2009/9/main" objectType="Button" lockText="1"/>
</file>

<file path=xl/ctrlProps/ctrlProp109.xml><?xml version="1.0" encoding="utf-8"?>
<formControlPr xmlns="http://schemas.microsoft.com/office/spreadsheetml/2009/9/main" objectType="Button" lockText="1"/>
</file>

<file path=xl/ctrlProps/ctrlProp11.xml><?xml version="1.0" encoding="utf-8"?>
<formControlPr xmlns="http://schemas.microsoft.com/office/spreadsheetml/2009/9/main" objectType="Button" lockText="1"/>
</file>

<file path=xl/ctrlProps/ctrlProp110.xml><?xml version="1.0" encoding="utf-8"?>
<formControlPr xmlns="http://schemas.microsoft.com/office/spreadsheetml/2009/9/main" objectType="Button" lockText="1"/>
</file>

<file path=xl/ctrlProps/ctrlProp111.xml><?xml version="1.0" encoding="utf-8"?>
<formControlPr xmlns="http://schemas.microsoft.com/office/spreadsheetml/2009/9/main" objectType="Button" lockText="1"/>
</file>

<file path=xl/ctrlProps/ctrlProp112.xml><?xml version="1.0" encoding="utf-8"?>
<formControlPr xmlns="http://schemas.microsoft.com/office/spreadsheetml/2009/9/main" objectType="Button" lockText="1"/>
</file>

<file path=xl/ctrlProps/ctrlProp113.xml><?xml version="1.0" encoding="utf-8"?>
<formControlPr xmlns="http://schemas.microsoft.com/office/spreadsheetml/2009/9/main" objectType="Button" lockText="1"/>
</file>

<file path=xl/ctrlProps/ctrlProp114.xml><?xml version="1.0" encoding="utf-8"?>
<formControlPr xmlns="http://schemas.microsoft.com/office/spreadsheetml/2009/9/main" objectType="Button" lockText="1"/>
</file>

<file path=xl/ctrlProps/ctrlProp115.xml><?xml version="1.0" encoding="utf-8"?>
<formControlPr xmlns="http://schemas.microsoft.com/office/spreadsheetml/2009/9/main" objectType="Button" lockText="1"/>
</file>

<file path=xl/ctrlProps/ctrlProp116.xml><?xml version="1.0" encoding="utf-8"?>
<formControlPr xmlns="http://schemas.microsoft.com/office/spreadsheetml/2009/9/main" objectType="Button" lockText="1"/>
</file>

<file path=xl/ctrlProps/ctrlProp117.xml><?xml version="1.0" encoding="utf-8"?>
<formControlPr xmlns="http://schemas.microsoft.com/office/spreadsheetml/2009/9/main" objectType="Button" lockText="1"/>
</file>

<file path=xl/ctrlProps/ctrlProp118.xml><?xml version="1.0" encoding="utf-8"?>
<formControlPr xmlns="http://schemas.microsoft.com/office/spreadsheetml/2009/9/main" objectType="Button" lockText="1"/>
</file>

<file path=xl/ctrlProps/ctrlProp119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Button" lockText="1"/>
</file>

<file path=xl/ctrlProps/ctrlProp120.xml><?xml version="1.0" encoding="utf-8"?>
<formControlPr xmlns="http://schemas.microsoft.com/office/spreadsheetml/2009/9/main" objectType="Button" lockText="1"/>
</file>

<file path=xl/ctrlProps/ctrlProp121.xml><?xml version="1.0" encoding="utf-8"?>
<formControlPr xmlns="http://schemas.microsoft.com/office/spreadsheetml/2009/9/main" objectType="Button" lockText="1"/>
</file>

<file path=xl/ctrlProps/ctrlProp122.xml><?xml version="1.0" encoding="utf-8"?>
<formControlPr xmlns="http://schemas.microsoft.com/office/spreadsheetml/2009/9/main" objectType="Button" lockText="1"/>
</file>

<file path=xl/ctrlProps/ctrlProp123.xml><?xml version="1.0" encoding="utf-8"?>
<formControlPr xmlns="http://schemas.microsoft.com/office/spreadsheetml/2009/9/main" objectType="Button" lockText="1"/>
</file>

<file path=xl/ctrlProps/ctrlProp124.xml><?xml version="1.0" encoding="utf-8"?>
<formControlPr xmlns="http://schemas.microsoft.com/office/spreadsheetml/2009/9/main" objectType="Button" lockText="1"/>
</file>

<file path=xl/ctrlProps/ctrlProp125.xml><?xml version="1.0" encoding="utf-8"?>
<formControlPr xmlns="http://schemas.microsoft.com/office/spreadsheetml/2009/9/main" objectType="Button" lockText="1"/>
</file>

<file path=xl/ctrlProps/ctrlProp126.xml><?xml version="1.0" encoding="utf-8"?>
<formControlPr xmlns="http://schemas.microsoft.com/office/spreadsheetml/2009/9/main" objectType="Button" lockText="1"/>
</file>

<file path=xl/ctrlProps/ctrlProp127.xml><?xml version="1.0" encoding="utf-8"?>
<formControlPr xmlns="http://schemas.microsoft.com/office/spreadsheetml/2009/9/main" objectType="Button" lockText="1"/>
</file>

<file path=xl/ctrlProps/ctrlProp128.xml><?xml version="1.0" encoding="utf-8"?>
<formControlPr xmlns="http://schemas.microsoft.com/office/spreadsheetml/2009/9/main" objectType="Button" lockText="1"/>
</file>

<file path=xl/ctrlProps/ctrlProp129.xml><?xml version="1.0" encoding="utf-8"?>
<formControlPr xmlns="http://schemas.microsoft.com/office/spreadsheetml/2009/9/main" objectType="Button" lockText="1"/>
</file>

<file path=xl/ctrlProps/ctrlProp13.xml><?xml version="1.0" encoding="utf-8"?>
<formControlPr xmlns="http://schemas.microsoft.com/office/spreadsheetml/2009/9/main" objectType="Button" lockText="1"/>
</file>

<file path=xl/ctrlProps/ctrlProp130.xml><?xml version="1.0" encoding="utf-8"?>
<formControlPr xmlns="http://schemas.microsoft.com/office/spreadsheetml/2009/9/main" objectType="Button" lockText="1"/>
</file>

<file path=xl/ctrlProps/ctrlProp131.xml><?xml version="1.0" encoding="utf-8"?>
<formControlPr xmlns="http://schemas.microsoft.com/office/spreadsheetml/2009/9/main" objectType="Button" lockText="1"/>
</file>

<file path=xl/ctrlProps/ctrlProp132.xml><?xml version="1.0" encoding="utf-8"?>
<formControlPr xmlns="http://schemas.microsoft.com/office/spreadsheetml/2009/9/main" objectType="Button" lockText="1"/>
</file>

<file path=xl/ctrlProps/ctrlProp133.xml><?xml version="1.0" encoding="utf-8"?>
<formControlPr xmlns="http://schemas.microsoft.com/office/spreadsheetml/2009/9/main" objectType="Button" lockText="1"/>
</file>

<file path=xl/ctrlProps/ctrlProp134.xml><?xml version="1.0" encoding="utf-8"?>
<formControlPr xmlns="http://schemas.microsoft.com/office/spreadsheetml/2009/9/main" objectType="Button" lockText="1"/>
</file>

<file path=xl/ctrlProps/ctrlProp135.xml><?xml version="1.0" encoding="utf-8"?>
<formControlPr xmlns="http://schemas.microsoft.com/office/spreadsheetml/2009/9/main" objectType="Button" lockText="1"/>
</file>

<file path=xl/ctrlProps/ctrlProp136.xml><?xml version="1.0" encoding="utf-8"?>
<formControlPr xmlns="http://schemas.microsoft.com/office/spreadsheetml/2009/9/main" objectType="Button" lockText="1"/>
</file>

<file path=xl/ctrlProps/ctrlProp137.xml><?xml version="1.0" encoding="utf-8"?>
<formControlPr xmlns="http://schemas.microsoft.com/office/spreadsheetml/2009/9/main" objectType="Button" lockText="1"/>
</file>

<file path=xl/ctrlProps/ctrlProp138.xml><?xml version="1.0" encoding="utf-8"?>
<formControlPr xmlns="http://schemas.microsoft.com/office/spreadsheetml/2009/9/main" objectType="Button" lockText="1"/>
</file>

<file path=xl/ctrlProps/ctrlProp139.xml><?xml version="1.0" encoding="utf-8"?>
<formControlPr xmlns="http://schemas.microsoft.com/office/spreadsheetml/2009/9/main" objectType="Button" lockText="1"/>
</file>

<file path=xl/ctrlProps/ctrlProp14.xml><?xml version="1.0" encoding="utf-8"?>
<formControlPr xmlns="http://schemas.microsoft.com/office/spreadsheetml/2009/9/main" objectType="Button" lockText="1"/>
</file>

<file path=xl/ctrlProps/ctrlProp140.xml><?xml version="1.0" encoding="utf-8"?>
<formControlPr xmlns="http://schemas.microsoft.com/office/spreadsheetml/2009/9/main" objectType="Button" lockText="1"/>
</file>

<file path=xl/ctrlProps/ctrlProp141.xml><?xml version="1.0" encoding="utf-8"?>
<formControlPr xmlns="http://schemas.microsoft.com/office/spreadsheetml/2009/9/main" objectType="Button" lockText="1"/>
</file>

<file path=xl/ctrlProps/ctrlProp142.xml><?xml version="1.0" encoding="utf-8"?>
<formControlPr xmlns="http://schemas.microsoft.com/office/spreadsheetml/2009/9/main" objectType="Button" lockText="1"/>
</file>

<file path=xl/ctrlProps/ctrlProp143.xml><?xml version="1.0" encoding="utf-8"?>
<formControlPr xmlns="http://schemas.microsoft.com/office/spreadsheetml/2009/9/main" objectType="Button" lockText="1"/>
</file>

<file path=xl/ctrlProps/ctrlProp144.xml><?xml version="1.0" encoding="utf-8"?>
<formControlPr xmlns="http://schemas.microsoft.com/office/spreadsheetml/2009/9/main" objectType="Button" lockText="1"/>
</file>

<file path=xl/ctrlProps/ctrlProp145.xml><?xml version="1.0" encoding="utf-8"?>
<formControlPr xmlns="http://schemas.microsoft.com/office/spreadsheetml/2009/9/main" objectType="Button" lockText="1"/>
</file>

<file path=xl/ctrlProps/ctrlProp146.xml><?xml version="1.0" encoding="utf-8"?>
<formControlPr xmlns="http://schemas.microsoft.com/office/spreadsheetml/2009/9/main" objectType="Button" lockText="1"/>
</file>

<file path=xl/ctrlProps/ctrlProp147.xml><?xml version="1.0" encoding="utf-8"?>
<formControlPr xmlns="http://schemas.microsoft.com/office/spreadsheetml/2009/9/main" objectType="Button" lockText="1"/>
</file>

<file path=xl/ctrlProps/ctrlProp148.xml><?xml version="1.0" encoding="utf-8"?>
<formControlPr xmlns="http://schemas.microsoft.com/office/spreadsheetml/2009/9/main" objectType="Button" lockText="1"/>
</file>

<file path=xl/ctrlProps/ctrlProp149.xml><?xml version="1.0" encoding="utf-8"?>
<formControlPr xmlns="http://schemas.microsoft.com/office/spreadsheetml/2009/9/main" objectType="Button" lockText="1"/>
</file>

<file path=xl/ctrlProps/ctrlProp15.xml><?xml version="1.0" encoding="utf-8"?>
<formControlPr xmlns="http://schemas.microsoft.com/office/spreadsheetml/2009/9/main" objectType="Button" lockText="1"/>
</file>

<file path=xl/ctrlProps/ctrlProp150.xml><?xml version="1.0" encoding="utf-8"?>
<formControlPr xmlns="http://schemas.microsoft.com/office/spreadsheetml/2009/9/main" objectType="Button" lockText="1"/>
</file>

<file path=xl/ctrlProps/ctrlProp151.xml><?xml version="1.0" encoding="utf-8"?>
<formControlPr xmlns="http://schemas.microsoft.com/office/spreadsheetml/2009/9/main" objectType="Button" lockText="1"/>
</file>

<file path=xl/ctrlProps/ctrlProp152.xml><?xml version="1.0" encoding="utf-8"?>
<formControlPr xmlns="http://schemas.microsoft.com/office/spreadsheetml/2009/9/main" objectType="Button" lockText="1"/>
</file>

<file path=xl/ctrlProps/ctrlProp153.xml><?xml version="1.0" encoding="utf-8"?>
<formControlPr xmlns="http://schemas.microsoft.com/office/spreadsheetml/2009/9/main" objectType="Button" lockText="1"/>
</file>

<file path=xl/ctrlProps/ctrlProp154.xml><?xml version="1.0" encoding="utf-8"?>
<formControlPr xmlns="http://schemas.microsoft.com/office/spreadsheetml/2009/9/main" objectType="Button" lockText="1"/>
</file>

<file path=xl/ctrlProps/ctrlProp155.xml><?xml version="1.0" encoding="utf-8"?>
<formControlPr xmlns="http://schemas.microsoft.com/office/spreadsheetml/2009/9/main" objectType="Button" lockText="1"/>
</file>

<file path=xl/ctrlProps/ctrlProp156.xml><?xml version="1.0" encoding="utf-8"?>
<formControlPr xmlns="http://schemas.microsoft.com/office/spreadsheetml/2009/9/main" objectType="Button" lockText="1"/>
</file>

<file path=xl/ctrlProps/ctrlProp157.xml><?xml version="1.0" encoding="utf-8"?>
<formControlPr xmlns="http://schemas.microsoft.com/office/spreadsheetml/2009/9/main" objectType="Button" lockText="1"/>
</file>

<file path=xl/ctrlProps/ctrlProp158.xml><?xml version="1.0" encoding="utf-8"?>
<formControlPr xmlns="http://schemas.microsoft.com/office/spreadsheetml/2009/9/main" objectType="Button" lockText="1"/>
</file>

<file path=xl/ctrlProps/ctrlProp159.xml><?xml version="1.0" encoding="utf-8"?>
<formControlPr xmlns="http://schemas.microsoft.com/office/spreadsheetml/2009/9/main" objectType="Button" lockText="1"/>
</file>

<file path=xl/ctrlProps/ctrlProp16.xml><?xml version="1.0" encoding="utf-8"?>
<formControlPr xmlns="http://schemas.microsoft.com/office/spreadsheetml/2009/9/main" objectType="Button" lockText="1"/>
</file>

<file path=xl/ctrlProps/ctrlProp160.xml><?xml version="1.0" encoding="utf-8"?>
<formControlPr xmlns="http://schemas.microsoft.com/office/spreadsheetml/2009/9/main" objectType="Button" lockText="1"/>
</file>

<file path=xl/ctrlProps/ctrlProp161.xml><?xml version="1.0" encoding="utf-8"?>
<formControlPr xmlns="http://schemas.microsoft.com/office/spreadsheetml/2009/9/main" objectType="Button" lockText="1"/>
</file>

<file path=xl/ctrlProps/ctrlProp162.xml><?xml version="1.0" encoding="utf-8"?>
<formControlPr xmlns="http://schemas.microsoft.com/office/spreadsheetml/2009/9/main" objectType="Button" lockText="1"/>
</file>

<file path=xl/ctrlProps/ctrlProp163.xml><?xml version="1.0" encoding="utf-8"?>
<formControlPr xmlns="http://schemas.microsoft.com/office/spreadsheetml/2009/9/main" objectType="Button" lockText="1"/>
</file>

<file path=xl/ctrlProps/ctrlProp164.xml><?xml version="1.0" encoding="utf-8"?>
<formControlPr xmlns="http://schemas.microsoft.com/office/spreadsheetml/2009/9/main" objectType="Button" lockText="1"/>
</file>

<file path=xl/ctrlProps/ctrlProp165.xml><?xml version="1.0" encoding="utf-8"?>
<formControlPr xmlns="http://schemas.microsoft.com/office/spreadsheetml/2009/9/main" objectType="Button" lockText="1"/>
</file>

<file path=xl/ctrlProps/ctrlProp166.xml><?xml version="1.0" encoding="utf-8"?>
<formControlPr xmlns="http://schemas.microsoft.com/office/spreadsheetml/2009/9/main" objectType="Button" lockText="1"/>
</file>

<file path=xl/ctrlProps/ctrlProp167.xml><?xml version="1.0" encoding="utf-8"?>
<formControlPr xmlns="http://schemas.microsoft.com/office/spreadsheetml/2009/9/main" objectType="Button" lockText="1"/>
</file>

<file path=xl/ctrlProps/ctrlProp168.xml><?xml version="1.0" encoding="utf-8"?>
<formControlPr xmlns="http://schemas.microsoft.com/office/spreadsheetml/2009/9/main" objectType="Button" lockText="1"/>
</file>

<file path=xl/ctrlProps/ctrlProp169.xml><?xml version="1.0" encoding="utf-8"?>
<formControlPr xmlns="http://schemas.microsoft.com/office/spreadsheetml/2009/9/main" objectType="Button" lockText="1"/>
</file>

<file path=xl/ctrlProps/ctrlProp17.xml><?xml version="1.0" encoding="utf-8"?>
<formControlPr xmlns="http://schemas.microsoft.com/office/spreadsheetml/2009/9/main" objectType="Button" lockText="1"/>
</file>

<file path=xl/ctrlProps/ctrlProp170.xml><?xml version="1.0" encoding="utf-8"?>
<formControlPr xmlns="http://schemas.microsoft.com/office/spreadsheetml/2009/9/main" objectType="Button" lockText="1"/>
</file>

<file path=xl/ctrlProps/ctrlProp171.xml><?xml version="1.0" encoding="utf-8"?>
<formControlPr xmlns="http://schemas.microsoft.com/office/spreadsheetml/2009/9/main" objectType="Button" lockText="1"/>
</file>

<file path=xl/ctrlProps/ctrlProp172.xml><?xml version="1.0" encoding="utf-8"?>
<formControlPr xmlns="http://schemas.microsoft.com/office/spreadsheetml/2009/9/main" objectType="Button" lockText="1"/>
</file>

<file path=xl/ctrlProps/ctrlProp173.xml><?xml version="1.0" encoding="utf-8"?>
<formControlPr xmlns="http://schemas.microsoft.com/office/spreadsheetml/2009/9/main" objectType="Button" lockText="1"/>
</file>

<file path=xl/ctrlProps/ctrlProp174.xml><?xml version="1.0" encoding="utf-8"?>
<formControlPr xmlns="http://schemas.microsoft.com/office/spreadsheetml/2009/9/main" objectType="Button" lockText="1"/>
</file>

<file path=xl/ctrlProps/ctrlProp175.xml><?xml version="1.0" encoding="utf-8"?>
<formControlPr xmlns="http://schemas.microsoft.com/office/spreadsheetml/2009/9/main" objectType="Button" lockText="1"/>
</file>

<file path=xl/ctrlProps/ctrlProp176.xml><?xml version="1.0" encoding="utf-8"?>
<formControlPr xmlns="http://schemas.microsoft.com/office/spreadsheetml/2009/9/main" objectType="Button" lockText="1"/>
</file>

<file path=xl/ctrlProps/ctrlProp177.xml><?xml version="1.0" encoding="utf-8"?>
<formControlPr xmlns="http://schemas.microsoft.com/office/spreadsheetml/2009/9/main" objectType="Button" lockText="1"/>
</file>

<file path=xl/ctrlProps/ctrlProp178.xml><?xml version="1.0" encoding="utf-8"?>
<formControlPr xmlns="http://schemas.microsoft.com/office/spreadsheetml/2009/9/main" objectType="Button" lockText="1"/>
</file>

<file path=xl/ctrlProps/ctrlProp179.xml><?xml version="1.0" encoding="utf-8"?>
<formControlPr xmlns="http://schemas.microsoft.com/office/spreadsheetml/2009/9/main" objectType="Button" lockText="1"/>
</file>

<file path=xl/ctrlProps/ctrlProp18.xml><?xml version="1.0" encoding="utf-8"?>
<formControlPr xmlns="http://schemas.microsoft.com/office/spreadsheetml/2009/9/main" objectType="Button" lockText="1"/>
</file>

<file path=xl/ctrlProps/ctrlProp180.xml><?xml version="1.0" encoding="utf-8"?>
<formControlPr xmlns="http://schemas.microsoft.com/office/spreadsheetml/2009/9/main" objectType="Button" lockText="1"/>
</file>

<file path=xl/ctrlProps/ctrlProp181.xml><?xml version="1.0" encoding="utf-8"?>
<formControlPr xmlns="http://schemas.microsoft.com/office/spreadsheetml/2009/9/main" objectType="Button" lockText="1"/>
</file>

<file path=xl/ctrlProps/ctrlProp182.xml><?xml version="1.0" encoding="utf-8"?>
<formControlPr xmlns="http://schemas.microsoft.com/office/spreadsheetml/2009/9/main" objectType="Button" lockText="1"/>
</file>

<file path=xl/ctrlProps/ctrlProp19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20.xml><?xml version="1.0" encoding="utf-8"?>
<formControlPr xmlns="http://schemas.microsoft.com/office/spreadsheetml/2009/9/main" objectType="Button" lockText="1"/>
</file>

<file path=xl/ctrlProps/ctrlProp21.xml><?xml version="1.0" encoding="utf-8"?>
<formControlPr xmlns="http://schemas.microsoft.com/office/spreadsheetml/2009/9/main" objectType="Button" lockText="1"/>
</file>

<file path=xl/ctrlProps/ctrlProp22.xml><?xml version="1.0" encoding="utf-8"?>
<formControlPr xmlns="http://schemas.microsoft.com/office/spreadsheetml/2009/9/main" objectType="Button" lockText="1"/>
</file>

<file path=xl/ctrlProps/ctrlProp23.xml><?xml version="1.0" encoding="utf-8"?>
<formControlPr xmlns="http://schemas.microsoft.com/office/spreadsheetml/2009/9/main" objectType="Button" lockText="1"/>
</file>

<file path=xl/ctrlProps/ctrlProp24.xml><?xml version="1.0" encoding="utf-8"?>
<formControlPr xmlns="http://schemas.microsoft.com/office/spreadsheetml/2009/9/main" objectType="Button" lockText="1"/>
</file>

<file path=xl/ctrlProps/ctrlProp25.xml><?xml version="1.0" encoding="utf-8"?>
<formControlPr xmlns="http://schemas.microsoft.com/office/spreadsheetml/2009/9/main" objectType="Button" lockText="1"/>
</file>

<file path=xl/ctrlProps/ctrlProp26.xml><?xml version="1.0" encoding="utf-8"?>
<formControlPr xmlns="http://schemas.microsoft.com/office/spreadsheetml/2009/9/main" objectType="Button" lockText="1"/>
</file>

<file path=xl/ctrlProps/ctrlProp27.xml><?xml version="1.0" encoding="utf-8"?>
<formControlPr xmlns="http://schemas.microsoft.com/office/spreadsheetml/2009/9/main" objectType="Button" lockText="1"/>
</file>

<file path=xl/ctrlProps/ctrlProp28.xml><?xml version="1.0" encoding="utf-8"?>
<formControlPr xmlns="http://schemas.microsoft.com/office/spreadsheetml/2009/9/main" objectType="Button" lockText="1"/>
</file>

<file path=xl/ctrlProps/ctrlProp29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30.xml><?xml version="1.0" encoding="utf-8"?>
<formControlPr xmlns="http://schemas.microsoft.com/office/spreadsheetml/2009/9/main" objectType="Button" lockText="1"/>
</file>

<file path=xl/ctrlProps/ctrlProp31.xml><?xml version="1.0" encoding="utf-8"?>
<formControlPr xmlns="http://schemas.microsoft.com/office/spreadsheetml/2009/9/main" objectType="Button" lockText="1"/>
</file>

<file path=xl/ctrlProps/ctrlProp32.xml><?xml version="1.0" encoding="utf-8"?>
<formControlPr xmlns="http://schemas.microsoft.com/office/spreadsheetml/2009/9/main" objectType="Button" lockText="1"/>
</file>

<file path=xl/ctrlProps/ctrlProp33.xml><?xml version="1.0" encoding="utf-8"?>
<formControlPr xmlns="http://schemas.microsoft.com/office/spreadsheetml/2009/9/main" objectType="Button" lockText="1"/>
</file>

<file path=xl/ctrlProps/ctrlProp34.xml><?xml version="1.0" encoding="utf-8"?>
<formControlPr xmlns="http://schemas.microsoft.com/office/spreadsheetml/2009/9/main" objectType="Button" lockText="1"/>
</file>

<file path=xl/ctrlProps/ctrlProp35.xml><?xml version="1.0" encoding="utf-8"?>
<formControlPr xmlns="http://schemas.microsoft.com/office/spreadsheetml/2009/9/main" objectType="Button" lockText="1"/>
</file>

<file path=xl/ctrlProps/ctrlProp36.xml><?xml version="1.0" encoding="utf-8"?>
<formControlPr xmlns="http://schemas.microsoft.com/office/spreadsheetml/2009/9/main" objectType="Button" lockText="1"/>
</file>

<file path=xl/ctrlProps/ctrlProp37.xml><?xml version="1.0" encoding="utf-8"?>
<formControlPr xmlns="http://schemas.microsoft.com/office/spreadsheetml/2009/9/main" objectType="Button" lockText="1"/>
</file>

<file path=xl/ctrlProps/ctrlProp38.xml><?xml version="1.0" encoding="utf-8"?>
<formControlPr xmlns="http://schemas.microsoft.com/office/spreadsheetml/2009/9/main" objectType="Button" lockText="1"/>
</file>

<file path=xl/ctrlProps/ctrlProp39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40.xml><?xml version="1.0" encoding="utf-8"?>
<formControlPr xmlns="http://schemas.microsoft.com/office/spreadsheetml/2009/9/main" objectType="Button" lockText="1"/>
</file>

<file path=xl/ctrlProps/ctrlProp41.xml><?xml version="1.0" encoding="utf-8"?>
<formControlPr xmlns="http://schemas.microsoft.com/office/spreadsheetml/2009/9/main" objectType="Button" lockText="1"/>
</file>

<file path=xl/ctrlProps/ctrlProp42.xml><?xml version="1.0" encoding="utf-8"?>
<formControlPr xmlns="http://schemas.microsoft.com/office/spreadsheetml/2009/9/main" objectType="Button" lockText="1"/>
</file>

<file path=xl/ctrlProps/ctrlProp43.xml><?xml version="1.0" encoding="utf-8"?>
<formControlPr xmlns="http://schemas.microsoft.com/office/spreadsheetml/2009/9/main" objectType="Button" lockText="1"/>
</file>

<file path=xl/ctrlProps/ctrlProp44.xml><?xml version="1.0" encoding="utf-8"?>
<formControlPr xmlns="http://schemas.microsoft.com/office/spreadsheetml/2009/9/main" objectType="Button" lockText="1"/>
</file>

<file path=xl/ctrlProps/ctrlProp45.xml><?xml version="1.0" encoding="utf-8"?>
<formControlPr xmlns="http://schemas.microsoft.com/office/spreadsheetml/2009/9/main" objectType="Button" lockText="1"/>
</file>

<file path=xl/ctrlProps/ctrlProp46.xml><?xml version="1.0" encoding="utf-8"?>
<formControlPr xmlns="http://schemas.microsoft.com/office/spreadsheetml/2009/9/main" objectType="Button" lockText="1"/>
</file>

<file path=xl/ctrlProps/ctrlProp47.xml><?xml version="1.0" encoding="utf-8"?>
<formControlPr xmlns="http://schemas.microsoft.com/office/spreadsheetml/2009/9/main" objectType="Button" lockText="1"/>
</file>

<file path=xl/ctrlProps/ctrlProp48.xml><?xml version="1.0" encoding="utf-8"?>
<formControlPr xmlns="http://schemas.microsoft.com/office/spreadsheetml/2009/9/main" objectType="Button" lockText="1"/>
</file>

<file path=xl/ctrlProps/ctrlProp49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50.xml><?xml version="1.0" encoding="utf-8"?>
<formControlPr xmlns="http://schemas.microsoft.com/office/spreadsheetml/2009/9/main" objectType="Button" lockText="1"/>
</file>

<file path=xl/ctrlProps/ctrlProp51.xml><?xml version="1.0" encoding="utf-8"?>
<formControlPr xmlns="http://schemas.microsoft.com/office/spreadsheetml/2009/9/main" objectType="Button" lockText="1"/>
</file>

<file path=xl/ctrlProps/ctrlProp52.xml><?xml version="1.0" encoding="utf-8"?>
<formControlPr xmlns="http://schemas.microsoft.com/office/spreadsheetml/2009/9/main" objectType="Button" lockText="1"/>
</file>

<file path=xl/ctrlProps/ctrlProp53.xml><?xml version="1.0" encoding="utf-8"?>
<formControlPr xmlns="http://schemas.microsoft.com/office/spreadsheetml/2009/9/main" objectType="Button" lockText="1"/>
</file>

<file path=xl/ctrlProps/ctrlProp54.xml><?xml version="1.0" encoding="utf-8"?>
<formControlPr xmlns="http://schemas.microsoft.com/office/spreadsheetml/2009/9/main" objectType="Button" lockText="1"/>
</file>

<file path=xl/ctrlProps/ctrlProp55.xml><?xml version="1.0" encoding="utf-8"?>
<formControlPr xmlns="http://schemas.microsoft.com/office/spreadsheetml/2009/9/main" objectType="Button" lockText="1"/>
</file>

<file path=xl/ctrlProps/ctrlProp56.xml><?xml version="1.0" encoding="utf-8"?>
<formControlPr xmlns="http://schemas.microsoft.com/office/spreadsheetml/2009/9/main" objectType="Button" lockText="1"/>
</file>

<file path=xl/ctrlProps/ctrlProp57.xml><?xml version="1.0" encoding="utf-8"?>
<formControlPr xmlns="http://schemas.microsoft.com/office/spreadsheetml/2009/9/main" objectType="Button" lockText="1"/>
</file>

<file path=xl/ctrlProps/ctrlProp58.xml><?xml version="1.0" encoding="utf-8"?>
<formControlPr xmlns="http://schemas.microsoft.com/office/spreadsheetml/2009/9/main" objectType="Button" lockText="1"/>
</file>

<file path=xl/ctrlProps/ctrlProp59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60.xml><?xml version="1.0" encoding="utf-8"?>
<formControlPr xmlns="http://schemas.microsoft.com/office/spreadsheetml/2009/9/main" objectType="Button" lockText="1"/>
</file>

<file path=xl/ctrlProps/ctrlProp61.xml><?xml version="1.0" encoding="utf-8"?>
<formControlPr xmlns="http://schemas.microsoft.com/office/spreadsheetml/2009/9/main" objectType="Button" lockText="1"/>
</file>

<file path=xl/ctrlProps/ctrlProp62.xml><?xml version="1.0" encoding="utf-8"?>
<formControlPr xmlns="http://schemas.microsoft.com/office/spreadsheetml/2009/9/main" objectType="Button" lockText="1"/>
</file>

<file path=xl/ctrlProps/ctrlProp63.xml><?xml version="1.0" encoding="utf-8"?>
<formControlPr xmlns="http://schemas.microsoft.com/office/spreadsheetml/2009/9/main" objectType="Button" lockText="1"/>
</file>

<file path=xl/ctrlProps/ctrlProp64.xml><?xml version="1.0" encoding="utf-8"?>
<formControlPr xmlns="http://schemas.microsoft.com/office/spreadsheetml/2009/9/main" objectType="Button" lockText="1"/>
</file>

<file path=xl/ctrlProps/ctrlProp65.xml><?xml version="1.0" encoding="utf-8"?>
<formControlPr xmlns="http://schemas.microsoft.com/office/spreadsheetml/2009/9/main" objectType="Button" lockText="1"/>
</file>

<file path=xl/ctrlProps/ctrlProp66.xml><?xml version="1.0" encoding="utf-8"?>
<formControlPr xmlns="http://schemas.microsoft.com/office/spreadsheetml/2009/9/main" objectType="Button" lockText="1"/>
</file>

<file path=xl/ctrlProps/ctrlProp67.xml><?xml version="1.0" encoding="utf-8"?>
<formControlPr xmlns="http://schemas.microsoft.com/office/spreadsheetml/2009/9/main" objectType="Button" lockText="1"/>
</file>

<file path=xl/ctrlProps/ctrlProp68.xml><?xml version="1.0" encoding="utf-8"?>
<formControlPr xmlns="http://schemas.microsoft.com/office/spreadsheetml/2009/9/main" objectType="Button" lockText="1"/>
</file>

<file path=xl/ctrlProps/ctrlProp69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70.xml><?xml version="1.0" encoding="utf-8"?>
<formControlPr xmlns="http://schemas.microsoft.com/office/spreadsheetml/2009/9/main" objectType="Button" lockText="1"/>
</file>

<file path=xl/ctrlProps/ctrlProp71.xml><?xml version="1.0" encoding="utf-8"?>
<formControlPr xmlns="http://schemas.microsoft.com/office/spreadsheetml/2009/9/main" objectType="Button" lockText="1"/>
</file>

<file path=xl/ctrlProps/ctrlProp72.xml><?xml version="1.0" encoding="utf-8"?>
<formControlPr xmlns="http://schemas.microsoft.com/office/spreadsheetml/2009/9/main" objectType="Button" lockText="1"/>
</file>

<file path=xl/ctrlProps/ctrlProp73.xml><?xml version="1.0" encoding="utf-8"?>
<formControlPr xmlns="http://schemas.microsoft.com/office/spreadsheetml/2009/9/main" objectType="Button" lockText="1"/>
</file>

<file path=xl/ctrlProps/ctrlProp74.xml><?xml version="1.0" encoding="utf-8"?>
<formControlPr xmlns="http://schemas.microsoft.com/office/spreadsheetml/2009/9/main" objectType="Button" lockText="1"/>
</file>

<file path=xl/ctrlProps/ctrlProp75.xml><?xml version="1.0" encoding="utf-8"?>
<formControlPr xmlns="http://schemas.microsoft.com/office/spreadsheetml/2009/9/main" objectType="Button" lockText="1"/>
</file>

<file path=xl/ctrlProps/ctrlProp76.xml><?xml version="1.0" encoding="utf-8"?>
<formControlPr xmlns="http://schemas.microsoft.com/office/spreadsheetml/2009/9/main" objectType="Button" lockText="1"/>
</file>

<file path=xl/ctrlProps/ctrlProp77.xml><?xml version="1.0" encoding="utf-8"?>
<formControlPr xmlns="http://schemas.microsoft.com/office/spreadsheetml/2009/9/main" objectType="Button" lockText="1"/>
</file>

<file path=xl/ctrlProps/ctrlProp78.xml><?xml version="1.0" encoding="utf-8"?>
<formControlPr xmlns="http://schemas.microsoft.com/office/spreadsheetml/2009/9/main" objectType="Button" lockText="1"/>
</file>

<file path=xl/ctrlProps/ctrlProp79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80.xml><?xml version="1.0" encoding="utf-8"?>
<formControlPr xmlns="http://schemas.microsoft.com/office/spreadsheetml/2009/9/main" objectType="Button" lockText="1"/>
</file>

<file path=xl/ctrlProps/ctrlProp81.xml><?xml version="1.0" encoding="utf-8"?>
<formControlPr xmlns="http://schemas.microsoft.com/office/spreadsheetml/2009/9/main" objectType="Button" lockText="1"/>
</file>

<file path=xl/ctrlProps/ctrlProp82.xml><?xml version="1.0" encoding="utf-8"?>
<formControlPr xmlns="http://schemas.microsoft.com/office/spreadsheetml/2009/9/main" objectType="Button" lockText="1"/>
</file>

<file path=xl/ctrlProps/ctrlProp83.xml><?xml version="1.0" encoding="utf-8"?>
<formControlPr xmlns="http://schemas.microsoft.com/office/spreadsheetml/2009/9/main" objectType="Button" lockText="1"/>
</file>

<file path=xl/ctrlProps/ctrlProp84.xml><?xml version="1.0" encoding="utf-8"?>
<formControlPr xmlns="http://schemas.microsoft.com/office/spreadsheetml/2009/9/main" objectType="Button" lockText="1"/>
</file>

<file path=xl/ctrlProps/ctrlProp85.xml><?xml version="1.0" encoding="utf-8"?>
<formControlPr xmlns="http://schemas.microsoft.com/office/spreadsheetml/2009/9/main" objectType="Button" lockText="1"/>
</file>

<file path=xl/ctrlProps/ctrlProp86.xml><?xml version="1.0" encoding="utf-8"?>
<formControlPr xmlns="http://schemas.microsoft.com/office/spreadsheetml/2009/9/main" objectType="Button" lockText="1"/>
</file>

<file path=xl/ctrlProps/ctrlProp87.xml><?xml version="1.0" encoding="utf-8"?>
<formControlPr xmlns="http://schemas.microsoft.com/office/spreadsheetml/2009/9/main" objectType="Button" lockText="1"/>
</file>

<file path=xl/ctrlProps/ctrlProp88.xml><?xml version="1.0" encoding="utf-8"?>
<formControlPr xmlns="http://schemas.microsoft.com/office/spreadsheetml/2009/9/main" objectType="Button" lockText="1"/>
</file>

<file path=xl/ctrlProps/ctrlProp89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ctrlProps/ctrlProp90.xml><?xml version="1.0" encoding="utf-8"?>
<formControlPr xmlns="http://schemas.microsoft.com/office/spreadsheetml/2009/9/main" objectType="Button" lockText="1"/>
</file>

<file path=xl/ctrlProps/ctrlProp91.xml><?xml version="1.0" encoding="utf-8"?>
<formControlPr xmlns="http://schemas.microsoft.com/office/spreadsheetml/2009/9/main" objectType="Button" lockText="1"/>
</file>

<file path=xl/ctrlProps/ctrlProp92.xml><?xml version="1.0" encoding="utf-8"?>
<formControlPr xmlns="http://schemas.microsoft.com/office/spreadsheetml/2009/9/main" objectType="Button" lockText="1"/>
</file>

<file path=xl/ctrlProps/ctrlProp93.xml><?xml version="1.0" encoding="utf-8"?>
<formControlPr xmlns="http://schemas.microsoft.com/office/spreadsheetml/2009/9/main" objectType="Button" lockText="1"/>
</file>

<file path=xl/ctrlProps/ctrlProp94.xml><?xml version="1.0" encoding="utf-8"?>
<formControlPr xmlns="http://schemas.microsoft.com/office/spreadsheetml/2009/9/main" objectType="Button" lockText="1"/>
</file>

<file path=xl/ctrlProps/ctrlProp95.xml><?xml version="1.0" encoding="utf-8"?>
<formControlPr xmlns="http://schemas.microsoft.com/office/spreadsheetml/2009/9/main" objectType="Button" lockText="1"/>
</file>

<file path=xl/ctrlProps/ctrlProp96.xml><?xml version="1.0" encoding="utf-8"?>
<formControlPr xmlns="http://schemas.microsoft.com/office/spreadsheetml/2009/9/main" objectType="Button" lockText="1"/>
</file>

<file path=xl/ctrlProps/ctrlProp97.xml><?xml version="1.0" encoding="utf-8"?>
<formControlPr xmlns="http://schemas.microsoft.com/office/spreadsheetml/2009/9/main" objectType="Button" lockText="1"/>
</file>

<file path=xl/ctrlProps/ctrlProp98.xml><?xml version="1.0" encoding="utf-8"?>
<formControlPr xmlns="http://schemas.microsoft.com/office/spreadsheetml/2009/9/main" objectType="Button" lockText="1"/>
</file>

<file path=xl/ctrlProps/ctrlProp99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118" name="Button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2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148" name="Button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2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149" name="Button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2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150" name="Button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2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151" name="Button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2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152" name="Button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2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153" name="Button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2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154" name="Button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2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216" name="Button 120" hidden="1">
              <a:extLst>
                <a:ext uri="{63B3BB69-23CF-44E3-9099-C40C66FF867C}">
                  <a14:compatExt spid="_x0000_s4216"/>
                </a:ext>
                <a:ext uri="{FF2B5EF4-FFF2-40B4-BE49-F238E27FC236}">
                  <a16:creationId xmlns:a16="http://schemas.microsoft.com/office/drawing/2014/main" id="{00000000-0008-0000-0200-00007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217" name="Button 121" hidden="1">
              <a:extLst>
                <a:ext uri="{63B3BB69-23CF-44E3-9099-C40C66FF867C}">
                  <a14:compatExt spid="_x0000_s4217"/>
                </a:ext>
                <a:ext uri="{FF2B5EF4-FFF2-40B4-BE49-F238E27FC236}">
                  <a16:creationId xmlns:a16="http://schemas.microsoft.com/office/drawing/2014/main" id="{00000000-0008-0000-0200-00007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218" name="Button 122" hidden="1">
              <a:extLst>
                <a:ext uri="{63B3BB69-23CF-44E3-9099-C40C66FF867C}">
                  <a14:compatExt spid="_x0000_s4218"/>
                </a:ext>
                <a:ext uri="{FF2B5EF4-FFF2-40B4-BE49-F238E27FC236}">
                  <a16:creationId xmlns:a16="http://schemas.microsoft.com/office/drawing/2014/main" id="{00000000-0008-0000-0200-00007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219" name="Button 123" hidden="1">
              <a:extLst>
                <a:ext uri="{63B3BB69-23CF-44E3-9099-C40C66FF867C}">
                  <a14:compatExt spid="_x0000_s4219"/>
                </a:ext>
                <a:ext uri="{FF2B5EF4-FFF2-40B4-BE49-F238E27FC236}">
                  <a16:creationId xmlns:a16="http://schemas.microsoft.com/office/drawing/2014/main" id="{00000000-0008-0000-0200-00007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220" name="Button 124" hidden="1">
              <a:extLst>
                <a:ext uri="{63B3BB69-23CF-44E3-9099-C40C66FF867C}">
                  <a14:compatExt spid="_x0000_s4220"/>
                </a:ext>
                <a:ext uri="{FF2B5EF4-FFF2-40B4-BE49-F238E27FC236}">
                  <a16:creationId xmlns:a16="http://schemas.microsoft.com/office/drawing/2014/main" id="{00000000-0008-0000-0200-00007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221" name="Button 125" hidden="1">
              <a:extLst>
                <a:ext uri="{63B3BB69-23CF-44E3-9099-C40C66FF867C}">
                  <a14:compatExt spid="_x0000_s4221"/>
                </a:ext>
                <a:ext uri="{FF2B5EF4-FFF2-40B4-BE49-F238E27FC236}">
                  <a16:creationId xmlns:a16="http://schemas.microsoft.com/office/drawing/2014/main" id="{00000000-0008-0000-0200-00007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222" name="Button 126" hidden="1">
              <a:extLst>
                <a:ext uri="{63B3BB69-23CF-44E3-9099-C40C66FF867C}">
                  <a14:compatExt spid="_x0000_s4222"/>
                </a:ext>
                <a:ext uri="{FF2B5EF4-FFF2-40B4-BE49-F238E27FC236}">
                  <a16:creationId xmlns:a16="http://schemas.microsoft.com/office/drawing/2014/main" id="{00000000-0008-0000-0200-00007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223" name="Button 127" hidden="1">
              <a:extLst>
                <a:ext uri="{63B3BB69-23CF-44E3-9099-C40C66FF867C}">
                  <a14:compatExt spid="_x0000_s4223"/>
                </a:ext>
                <a:ext uri="{FF2B5EF4-FFF2-40B4-BE49-F238E27FC236}">
                  <a16:creationId xmlns:a16="http://schemas.microsoft.com/office/drawing/2014/main" id="{00000000-0008-0000-0200-00007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224" name="Button 128" hidden="1">
              <a:extLst>
                <a:ext uri="{63B3BB69-23CF-44E3-9099-C40C66FF867C}">
                  <a14:compatExt spid="_x0000_s4224"/>
                </a:ext>
                <a:ext uri="{FF2B5EF4-FFF2-40B4-BE49-F238E27FC236}">
                  <a16:creationId xmlns:a16="http://schemas.microsoft.com/office/drawing/2014/main" id="{00000000-0008-0000-0200-00008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225" name="Button 129" hidden="1">
              <a:extLst>
                <a:ext uri="{63B3BB69-23CF-44E3-9099-C40C66FF867C}">
                  <a14:compatExt spid="_x0000_s4225"/>
                </a:ext>
                <a:ext uri="{FF2B5EF4-FFF2-40B4-BE49-F238E27FC236}">
                  <a16:creationId xmlns:a16="http://schemas.microsoft.com/office/drawing/2014/main" id="{00000000-0008-0000-0200-00008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226" name="Button 130" hidden="1">
              <a:extLst>
                <a:ext uri="{63B3BB69-23CF-44E3-9099-C40C66FF867C}">
                  <a14:compatExt spid="_x0000_s4226"/>
                </a:ext>
                <a:ext uri="{FF2B5EF4-FFF2-40B4-BE49-F238E27FC236}">
                  <a16:creationId xmlns:a16="http://schemas.microsoft.com/office/drawing/2014/main" id="{00000000-0008-0000-0200-00008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227" name="Button 131" hidden="1">
              <a:extLst>
                <a:ext uri="{63B3BB69-23CF-44E3-9099-C40C66FF867C}">
                  <a14:compatExt spid="_x0000_s4227"/>
                </a:ext>
                <a:ext uri="{FF2B5EF4-FFF2-40B4-BE49-F238E27FC236}">
                  <a16:creationId xmlns:a16="http://schemas.microsoft.com/office/drawing/2014/main" id="{00000000-0008-0000-0200-00008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228" name="Button 132" hidden="1">
              <a:extLst>
                <a:ext uri="{63B3BB69-23CF-44E3-9099-C40C66FF867C}">
                  <a14:compatExt spid="_x0000_s4228"/>
                </a:ext>
                <a:ext uri="{FF2B5EF4-FFF2-40B4-BE49-F238E27FC236}">
                  <a16:creationId xmlns:a16="http://schemas.microsoft.com/office/drawing/2014/main" id="{00000000-0008-0000-0200-00008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229" name="Button 133" hidden="1">
              <a:extLst>
                <a:ext uri="{63B3BB69-23CF-44E3-9099-C40C66FF867C}">
                  <a14:compatExt spid="_x0000_s4229"/>
                </a:ext>
                <a:ext uri="{FF2B5EF4-FFF2-40B4-BE49-F238E27FC236}">
                  <a16:creationId xmlns:a16="http://schemas.microsoft.com/office/drawing/2014/main" id="{00000000-0008-0000-0200-00008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230" name="Button 134" hidden="1">
              <a:extLst>
                <a:ext uri="{63B3BB69-23CF-44E3-9099-C40C66FF867C}">
                  <a14:compatExt spid="_x0000_s4230"/>
                </a:ext>
                <a:ext uri="{FF2B5EF4-FFF2-40B4-BE49-F238E27FC236}">
                  <a16:creationId xmlns:a16="http://schemas.microsoft.com/office/drawing/2014/main" id="{00000000-0008-0000-0200-00008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231" name="Button 135" hidden="1">
              <a:extLst>
                <a:ext uri="{63B3BB69-23CF-44E3-9099-C40C66FF867C}">
                  <a14:compatExt spid="_x0000_s4231"/>
                </a:ext>
                <a:ext uri="{FF2B5EF4-FFF2-40B4-BE49-F238E27FC236}">
                  <a16:creationId xmlns:a16="http://schemas.microsoft.com/office/drawing/2014/main" id="{00000000-0008-0000-0200-00008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50</xdr:row>
          <xdr:rowOff>38100</xdr:rowOff>
        </xdr:from>
        <xdr:to>
          <xdr:col>12</xdr:col>
          <xdr:colOff>1066800</xdr:colOff>
          <xdr:row>51</xdr:row>
          <xdr:rowOff>95250</xdr:rowOff>
        </xdr:to>
        <xdr:sp macro="" textlink="">
          <xdr:nvSpPr>
            <xdr:cNvPr id="4323" name="Button 227" hidden="1">
              <a:extLst>
                <a:ext uri="{63B3BB69-23CF-44E3-9099-C40C66FF867C}">
                  <a14:compatExt spid="_x0000_s4323"/>
                </a:ext>
                <a:ext uri="{FF2B5EF4-FFF2-40B4-BE49-F238E27FC236}">
                  <a16:creationId xmlns:a16="http://schemas.microsoft.com/office/drawing/2014/main" id="{00000000-0008-0000-0200-0000E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50</xdr:row>
          <xdr:rowOff>38100</xdr:rowOff>
        </xdr:from>
        <xdr:to>
          <xdr:col>12</xdr:col>
          <xdr:colOff>1066800</xdr:colOff>
          <xdr:row>51</xdr:row>
          <xdr:rowOff>95250</xdr:rowOff>
        </xdr:to>
        <xdr:sp macro="" textlink="">
          <xdr:nvSpPr>
            <xdr:cNvPr id="4324" name="Button 228" hidden="1">
              <a:extLst>
                <a:ext uri="{63B3BB69-23CF-44E3-9099-C40C66FF867C}">
                  <a14:compatExt spid="_x0000_s4324"/>
                </a:ext>
                <a:ext uri="{FF2B5EF4-FFF2-40B4-BE49-F238E27FC236}">
                  <a16:creationId xmlns:a16="http://schemas.microsoft.com/office/drawing/2014/main" id="{00000000-0008-0000-0200-0000E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50</xdr:row>
          <xdr:rowOff>38100</xdr:rowOff>
        </xdr:from>
        <xdr:to>
          <xdr:col>12</xdr:col>
          <xdr:colOff>1066800</xdr:colOff>
          <xdr:row>51</xdr:row>
          <xdr:rowOff>95250</xdr:rowOff>
        </xdr:to>
        <xdr:sp macro="" textlink="">
          <xdr:nvSpPr>
            <xdr:cNvPr id="4325" name="Button 229" hidden="1">
              <a:extLst>
                <a:ext uri="{63B3BB69-23CF-44E3-9099-C40C66FF867C}">
                  <a14:compatExt spid="_x0000_s4325"/>
                </a:ext>
                <a:ext uri="{FF2B5EF4-FFF2-40B4-BE49-F238E27FC236}">
                  <a16:creationId xmlns:a16="http://schemas.microsoft.com/office/drawing/2014/main" id="{00000000-0008-0000-0200-0000E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50</xdr:row>
          <xdr:rowOff>38100</xdr:rowOff>
        </xdr:from>
        <xdr:to>
          <xdr:col>12</xdr:col>
          <xdr:colOff>1066800</xdr:colOff>
          <xdr:row>51</xdr:row>
          <xdr:rowOff>95250</xdr:rowOff>
        </xdr:to>
        <xdr:sp macro="" textlink="">
          <xdr:nvSpPr>
            <xdr:cNvPr id="4326" name="Button 230" hidden="1">
              <a:extLst>
                <a:ext uri="{63B3BB69-23CF-44E3-9099-C40C66FF867C}">
                  <a14:compatExt spid="_x0000_s4326"/>
                </a:ext>
                <a:ext uri="{FF2B5EF4-FFF2-40B4-BE49-F238E27FC236}">
                  <a16:creationId xmlns:a16="http://schemas.microsoft.com/office/drawing/2014/main" id="{00000000-0008-0000-0200-0000E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50</xdr:row>
          <xdr:rowOff>38100</xdr:rowOff>
        </xdr:from>
        <xdr:to>
          <xdr:col>12</xdr:col>
          <xdr:colOff>1066800</xdr:colOff>
          <xdr:row>51</xdr:row>
          <xdr:rowOff>95250</xdr:rowOff>
        </xdr:to>
        <xdr:sp macro="" textlink="">
          <xdr:nvSpPr>
            <xdr:cNvPr id="4327" name="Button 231" hidden="1">
              <a:extLst>
                <a:ext uri="{63B3BB69-23CF-44E3-9099-C40C66FF867C}">
                  <a14:compatExt spid="_x0000_s4327"/>
                </a:ext>
                <a:ext uri="{FF2B5EF4-FFF2-40B4-BE49-F238E27FC236}">
                  <a16:creationId xmlns:a16="http://schemas.microsoft.com/office/drawing/2014/main" id="{00000000-0008-0000-0200-0000E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50</xdr:row>
          <xdr:rowOff>38100</xdr:rowOff>
        </xdr:from>
        <xdr:to>
          <xdr:col>12</xdr:col>
          <xdr:colOff>1066800</xdr:colOff>
          <xdr:row>51</xdr:row>
          <xdr:rowOff>95250</xdr:rowOff>
        </xdr:to>
        <xdr:sp macro="" textlink="">
          <xdr:nvSpPr>
            <xdr:cNvPr id="4328" name="Button 232" hidden="1">
              <a:extLst>
                <a:ext uri="{63B3BB69-23CF-44E3-9099-C40C66FF867C}">
                  <a14:compatExt spid="_x0000_s4328"/>
                </a:ext>
                <a:ext uri="{FF2B5EF4-FFF2-40B4-BE49-F238E27FC236}">
                  <a16:creationId xmlns:a16="http://schemas.microsoft.com/office/drawing/2014/main" id="{00000000-0008-0000-0200-0000E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50</xdr:row>
          <xdr:rowOff>38100</xdr:rowOff>
        </xdr:from>
        <xdr:to>
          <xdr:col>12</xdr:col>
          <xdr:colOff>1066800</xdr:colOff>
          <xdr:row>51</xdr:row>
          <xdr:rowOff>95250</xdr:rowOff>
        </xdr:to>
        <xdr:sp macro="" textlink="">
          <xdr:nvSpPr>
            <xdr:cNvPr id="4329" name="Button 233" hidden="1">
              <a:extLst>
                <a:ext uri="{63B3BB69-23CF-44E3-9099-C40C66FF867C}">
                  <a14:compatExt spid="_x0000_s4329"/>
                </a:ext>
                <a:ext uri="{FF2B5EF4-FFF2-40B4-BE49-F238E27FC236}">
                  <a16:creationId xmlns:a16="http://schemas.microsoft.com/office/drawing/2014/main" id="{00000000-0008-0000-0200-0000E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50</xdr:row>
          <xdr:rowOff>38100</xdr:rowOff>
        </xdr:from>
        <xdr:to>
          <xdr:col>12</xdr:col>
          <xdr:colOff>1066800</xdr:colOff>
          <xdr:row>51</xdr:row>
          <xdr:rowOff>95250</xdr:rowOff>
        </xdr:to>
        <xdr:sp macro="" textlink="">
          <xdr:nvSpPr>
            <xdr:cNvPr id="4330" name="Button 234" hidden="1">
              <a:extLst>
                <a:ext uri="{63B3BB69-23CF-44E3-9099-C40C66FF867C}">
                  <a14:compatExt spid="_x0000_s4330"/>
                </a:ext>
                <a:ext uri="{FF2B5EF4-FFF2-40B4-BE49-F238E27FC236}">
                  <a16:creationId xmlns:a16="http://schemas.microsoft.com/office/drawing/2014/main" id="{00000000-0008-0000-0200-0000E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31" name="Button 235" hidden="1">
              <a:extLst>
                <a:ext uri="{63B3BB69-23CF-44E3-9099-C40C66FF867C}">
                  <a14:compatExt spid="_x0000_s4331"/>
                </a:ext>
                <a:ext uri="{FF2B5EF4-FFF2-40B4-BE49-F238E27FC236}">
                  <a16:creationId xmlns:a16="http://schemas.microsoft.com/office/drawing/2014/main" id="{00000000-0008-0000-0200-0000E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32" name="Button 236" hidden="1">
              <a:extLst>
                <a:ext uri="{63B3BB69-23CF-44E3-9099-C40C66FF867C}">
                  <a14:compatExt spid="_x0000_s4332"/>
                </a:ext>
                <a:ext uri="{FF2B5EF4-FFF2-40B4-BE49-F238E27FC236}">
                  <a16:creationId xmlns:a16="http://schemas.microsoft.com/office/drawing/2014/main" id="{00000000-0008-0000-0200-0000E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33" name="Button 237" hidden="1">
              <a:extLst>
                <a:ext uri="{63B3BB69-23CF-44E3-9099-C40C66FF867C}">
                  <a14:compatExt spid="_x0000_s4333"/>
                </a:ext>
                <a:ext uri="{FF2B5EF4-FFF2-40B4-BE49-F238E27FC236}">
                  <a16:creationId xmlns:a16="http://schemas.microsoft.com/office/drawing/2014/main" id="{00000000-0008-0000-0200-0000E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34" name="Button 238" hidden="1">
              <a:extLst>
                <a:ext uri="{63B3BB69-23CF-44E3-9099-C40C66FF867C}">
                  <a14:compatExt spid="_x0000_s4334"/>
                </a:ext>
                <a:ext uri="{FF2B5EF4-FFF2-40B4-BE49-F238E27FC236}">
                  <a16:creationId xmlns:a16="http://schemas.microsoft.com/office/drawing/2014/main" id="{00000000-0008-0000-0200-0000E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35" name="Button 239" hidden="1">
              <a:extLst>
                <a:ext uri="{63B3BB69-23CF-44E3-9099-C40C66FF867C}">
                  <a14:compatExt spid="_x0000_s4335"/>
                </a:ext>
                <a:ext uri="{FF2B5EF4-FFF2-40B4-BE49-F238E27FC236}">
                  <a16:creationId xmlns:a16="http://schemas.microsoft.com/office/drawing/2014/main" id="{00000000-0008-0000-0200-0000E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36" name="Button 240" hidden="1">
              <a:extLst>
                <a:ext uri="{63B3BB69-23CF-44E3-9099-C40C66FF867C}">
                  <a14:compatExt spid="_x0000_s4336"/>
                </a:ext>
                <a:ext uri="{FF2B5EF4-FFF2-40B4-BE49-F238E27FC236}">
                  <a16:creationId xmlns:a16="http://schemas.microsoft.com/office/drawing/2014/main" id="{00000000-0008-0000-0200-0000F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37" name="Button 241" hidden="1">
              <a:extLst>
                <a:ext uri="{63B3BB69-23CF-44E3-9099-C40C66FF867C}">
                  <a14:compatExt spid="_x0000_s4337"/>
                </a:ext>
                <a:ext uri="{FF2B5EF4-FFF2-40B4-BE49-F238E27FC236}">
                  <a16:creationId xmlns:a16="http://schemas.microsoft.com/office/drawing/2014/main" id="{00000000-0008-0000-0200-0000F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38" name="Button 242" hidden="1">
              <a:extLst>
                <a:ext uri="{63B3BB69-23CF-44E3-9099-C40C66FF867C}">
                  <a14:compatExt spid="_x0000_s4338"/>
                </a:ext>
                <a:ext uri="{FF2B5EF4-FFF2-40B4-BE49-F238E27FC236}">
                  <a16:creationId xmlns:a16="http://schemas.microsoft.com/office/drawing/2014/main" id="{00000000-0008-0000-0200-0000F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39" name="Button 243" hidden="1">
              <a:extLst>
                <a:ext uri="{63B3BB69-23CF-44E3-9099-C40C66FF867C}">
                  <a14:compatExt spid="_x0000_s4339"/>
                </a:ext>
                <a:ext uri="{FF2B5EF4-FFF2-40B4-BE49-F238E27FC236}">
                  <a16:creationId xmlns:a16="http://schemas.microsoft.com/office/drawing/2014/main" id="{00000000-0008-0000-0200-0000F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40" name="Button 244" hidden="1">
              <a:extLst>
                <a:ext uri="{63B3BB69-23CF-44E3-9099-C40C66FF867C}">
                  <a14:compatExt spid="_x0000_s4340"/>
                </a:ext>
                <a:ext uri="{FF2B5EF4-FFF2-40B4-BE49-F238E27FC236}">
                  <a16:creationId xmlns:a16="http://schemas.microsoft.com/office/drawing/2014/main" id="{00000000-0008-0000-0200-0000F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41" name="Button 245" hidden="1">
              <a:extLst>
                <a:ext uri="{63B3BB69-23CF-44E3-9099-C40C66FF867C}">
                  <a14:compatExt spid="_x0000_s4341"/>
                </a:ext>
                <a:ext uri="{FF2B5EF4-FFF2-40B4-BE49-F238E27FC236}">
                  <a16:creationId xmlns:a16="http://schemas.microsoft.com/office/drawing/2014/main" id="{00000000-0008-0000-0200-0000F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42" name="Button 246" hidden="1">
              <a:extLst>
                <a:ext uri="{63B3BB69-23CF-44E3-9099-C40C66FF867C}">
                  <a14:compatExt spid="_x0000_s4342"/>
                </a:ext>
                <a:ext uri="{FF2B5EF4-FFF2-40B4-BE49-F238E27FC236}">
                  <a16:creationId xmlns:a16="http://schemas.microsoft.com/office/drawing/2014/main" id="{00000000-0008-0000-0200-0000F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43" name="Button 247" hidden="1">
              <a:extLst>
                <a:ext uri="{63B3BB69-23CF-44E3-9099-C40C66FF867C}">
                  <a14:compatExt spid="_x0000_s4343"/>
                </a:ext>
                <a:ext uri="{FF2B5EF4-FFF2-40B4-BE49-F238E27FC236}">
                  <a16:creationId xmlns:a16="http://schemas.microsoft.com/office/drawing/2014/main" id="{00000000-0008-0000-0200-0000F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44" name="Button 248" hidden="1">
              <a:extLst>
                <a:ext uri="{63B3BB69-23CF-44E3-9099-C40C66FF867C}">
                  <a14:compatExt spid="_x0000_s4344"/>
                </a:ext>
                <a:ext uri="{FF2B5EF4-FFF2-40B4-BE49-F238E27FC236}">
                  <a16:creationId xmlns:a16="http://schemas.microsoft.com/office/drawing/2014/main" id="{00000000-0008-0000-0200-0000F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45" name="Button 249" hidden="1">
              <a:extLst>
                <a:ext uri="{63B3BB69-23CF-44E3-9099-C40C66FF867C}">
                  <a14:compatExt spid="_x0000_s4345"/>
                </a:ext>
                <a:ext uri="{FF2B5EF4-FFF2-40B4-BE49-F238E27FC236}">
                  <a16:creationId xmlns:a16="http://schemas.microsoft.com/office/drawing/2014/main" id="{00000000-0008-0000-0200-0000F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46" name="Button 250" hidden="1">
              <a:extLst>
                <a:ext uri="{63B3BB69-23CF-44E3-9099-C40C66FF867C}">
                  <a14:compatExt spid="_x0000_s4346"/>
                </a:ext>
                <a:ext uri="{FF2B5EF4-FFF2-40B4-BE49-F238E27FC236}">
                  <a16:creationId xmlns:a16="http://schemas.microsoft.com/office/drawing/2014/main" id="{00000000-0008-0000-0200-0000F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47" name="Button 251" hidden="1">
              <a:extLst>
                <a:ext uri="{63B3BB69-23CF-44E3-9099-C40C66FF867C}">
                  <a14:compatExt spid="_x0000_s4347"/>
                </a:ext>
                <a:ext uri="{FF2B5EF4-FFF2-40B4-BE49-F238E27FC236}">
                  <a16:creationId xmlns:a16="http://schemas.microsoft.com/office/drawing/2014/main" id="{00000000-0008-0000-0200-0000F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48" name="Button 252" hidden="1">
              <a:extLst>
                <a:ext uri="{63B3BB69-23CF-44E3-9099-C40C66FF867C}">
                  <a14:compatExt spid="_x0000_s4348"/>
                </a:ext>
                <a:ext uri="{FF2B5EF4-FFF2-40B4-BE49-F238E27FC236}">
                  <a16:creationId xmlns:a16="http://schemas.microsoft.com/office/drawing/2014/main" id="{00000000-0008-0000-0200-0000F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49" name="Button 253" hidden="1">
              <a:extLst>
                <a:ext uri="{63B3BB69-23CF-44E3-9099-C40C66FF867C}">
                  <a14:compatExt spid="_x0000_s4349"/>
                </a:ext>
                <a:ext uri="{FF2B5EF4-FFF2-40B4-BE49-F238E27FC236}">
                  <a16:creationId xmlns:a16="http://schemas.microsoft.com/office/drawing/2014/main" id="{00000000-0008-0000-0200-0000F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50" name="Button 254" hidden="1">
              <a:extLst>
                <a:ext uri="{63B3BB69-23CF-44E3-9099-C40C66FF867C}">
                  <a14:compatExt spid="_x0000_s4350"/>
                </a:ext>
                <a:ext uri="{FF2B5EF4-FFF2-40B4-BE49-F238E27FC236}">
                  <a16:creationId xmlns:a16="http://schemas.microsoft.com/office/drawing/2014/main" id="{00000000-0008-0000-0200-0000F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51" name="Button 255" hidden="1">
              <a:extLst>
                <a:ext uri="{63B3BB69-23CF-44E3-9099-C40C66FF867C}">
                  <a14:compatExt spid="_x0000_s4351"/>
                </a:ext>
                <a:ext uri="{FF2B5EF4-FFF2-40B4-BE49-F238E27FC236}">
                  <a16:creationId xmlns:a16="http://schemas.microsoft.com/office/drawing/2014/main" id="{00000000-0008-0000-0200-0000F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52" name="Button 256" hidden="1">
              <a:extLst>
                <a:ext uri="{63B3BB69-23CF-44E3-9099-C40C66FF867C}">
                  <a14:compatExt spid="_x0000_s4352"/>
                </a:ext>
                <a:ext uri="{FF2B5EF4-FFF2-40B4-BE49-F238E27FC236}">
                  <a16:creationId xmlns:a16="http://schemas.microsoft.com/office/drawing/2014/main" id="{00000000-0008-0000-0200-00000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53" name="Button 257" hidden="1">
              <a:extLst>
                <a:ext uri="{63B3BB69-23CF-44E3-9099-C40C66FF867C}">
                  <a14:compatExt spid="_x0000_s4353"/>
                </a:ext>
                <a:ext uri="{FF2B5EF4-FFF2-40B4-BE49-F238E27FC236}">
                  <a16:creationId xmlns:a16="http://schemas.microsoft.com/office/drawing/2014/main" id="{00000000-0008-0000-0200-00000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54" name="Button 258" hidden="1">
              <a:extLst>
                <a:ext uri="{63B3BB69-23CF-44E3-9099-C40C66FF867C}">
                  <a14:compatExt spid="_x0000_s4354"/>
                </a:ext>
                <a:ext uri="{FF2B5EF4-FFF2-40B4-BE49-F238E27FC236}">
                  <a16:creationId xmlns:a16="http://schemas.microsoft.com/office/drawing/2014/main" id="{00000000-0008-0000-0200-00000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55" name="Button 259" hidden="1">
              <a:extLst>
                <a:ext uri="{63B3BB69-23CF-44E3-9099-C40C66FF867C}">
                  <a14:compatExt spid="_x0000_s4355"/>
                </a:ext>
                <a:ext uri="{FF2B5EF4-FFF2-40B4-BE49-F238E27FC236}">
                  <a16:creationId xmlns:a16="http://schemas.microsoft.com/office/drawing/2014/main" id="{00000000-0008-0000-0200-00000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56" name="Button 260" hidden="1">
              <a:extLst>
                <a:ext uri="{63B3BB69-23CF-44E3-9099-C40C66FF867C}">
                  <a14:compatExt spid="_x0000_s4356"/>
                </a:ext>
                <a:ext uri="{FF2B5EF4-FFF2-40B4-BE49-F238E27FC236}">
                  <a16:creationId xmlns:a16="http://schemas.microsoft.com/office/drawing/2014/main" id="{00000000-0008-0000-0200-00000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57" name="Button 261" hidden="1">
              <a:extLst>
                <a:ext uri="{63B3BB69-23CF-44E3-9099-C40C66FF867C}">
                  <a14:compatExt spid="_x0000_s4357"/>
                </a:ext>
                <a:ext uri="{FF2B5EF4-FFF2-40B4-BE49-F238E27FC236}">
                  <a16:creationId xmlns:a16="http://schemas.microsoft.com/office/drawing/2014/main" id="{00000000-0008-0000-0200-00000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58" name="Button 262" hidden="1">
              <a:extLst>
                <a:ext uri="{63B3BB69-23CF-44E3-9099-C40C66FF867C}">
                  <a14:compatExt spid="_x0000_s4358"/>
                </a:ext>
                <a:ext uri="{FF2B5EF4-FFF2-40B4-BE49-F238E27FC236}">
                  <a16:creationId xmlns:a16="http://schemas.microsoft.com/office/drawing/2014/main" id="{00000000-0008-0000-0200-00000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59" name="Button 263" hidden="1">
              <a:extLst>
                <a:ext uri="{63B3BB69-23CF-44E3-9099-C40C66FF867C}">
                  <a14:compatExt spid="_x0000_s4359"/>
                </a:ext>
                <a:ext uri="{FF2B5EF4-FFF2-40B4-BE49-F238E27FC236}">
                  <a16:creationId xmlns:a16="http://schemas.microsoft.com/office/drawing/2014/main" id="{00000000-0008-0000-0200-00000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60" name="Button 264" hidden="1">
              <a:extLst>
                <a:ext uri="{63B3BB69-23CF-44E3-9099-C40C66FF867C}">
                  <a14:compatExt spid="_x0000_s4360"/>
                </a:ext>
                <a:ext uri="{FF2B5EF4-FFF2-40B4-BE49-F238E27FC236}">
                  <a16:creationId xmlns:a16="http://schemas.microsoft.com/office/drawing/2014/main" id="{00000000-0008-0000-0200-00000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61" name="Button 265" hidden="1">
              <a:extLst>
                <a:ext uri="{63B3BB69-23CF-44E3-9099-C40C66FF867C}">
                  <a14:compatExt spid="_x0000_s4361"/>
                </a:ext>
                <a:ext uri="{FF2B5EF4-FFF2-40B4-BE49-F238E27FC236}">
                  <a16:creationId xmlns:a16="http://schemas.microsoft.com/office/drawing/2014/main" id="{00000000-0008-0000-0200-00000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62" name="Button 266" hidden="1">
              <a:extLst>
                <a:ext uri="{63B3BB69-23CF-44E3-9099-C40C66FF867C}">
                  <a14:compatExt spid="_x0000_s4362"/>
                </a:ext>
                <a:ext uri="{FF2B5EF4-FFF2-40B4-BE49-F238E27FC236}">
                  <a16:creationId xmlns:a16="http://schemas.microsoft.com/office/drawing/2014/main" id="{00000000-0008-0000-0200-00000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63" name="Button 267" hidden="1">
              <a:extLst>
                <a:ext uri="{63B3BB69-23CF-44E3-9099-C40C66FF867C}">
                  <a14:compatExt spid="_x0000_s4363"/>
                </a:ext>
                <a:ext uri="{FF2B5EF4-FFF2-40B4-BE49-F238E27FC236}">
                  <a16:creationId xmlns:a16="http://schemas.microsoft.com/office/drawing/2014/main" id="{00000000-0008-0000-0200-00000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64" name="Button 268" hidden="1">
              <a:extLst>
                <a:ext uri="{63B3BB69-23CF-44E3-9099-C40C66FF867C}">
                  <a14:compatExt spid="_x0000_s4364"/>
                </a:ext>
                <a:ext uri="{FF2B5EF4-FFF2-40B4-BE49-F238E27FC236}">
                  <a16:creationId xmlns:a16="http://schemas.microsoft.com/office/drawing/2014/main" id="{00000000-0008-0000-0200-00000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65" name="Button 269" hidden="1">
              <a:extLst>
                <a:ext uri="{63B3BB69-23CF-44E3-9099-C40C66FF867C}">
                  <a14:compatExt spid="_x0000_s4365"/>
                </a:ext>
                <a:ext uri="{FF2B5EF4-FFF2-40B4-BE49-F238E27FC236}">
                  <a16:creationId xmlns:a16="http://schemas.microsoft.com/office/drawing/2014/main" id="{00000000-0008-0000-0200-00000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66" name="Button 270" hidden="1">
              <a:extLst>
                <a:ext uri="{63B3BB69-23CF-44E3-9099-C40C66FF867C}">
                  <a14:compatExt spid="_x0000_s4366"/>
                </a:ext>
                <a:ext uri="{FF2B5EF4-FFF2-40B4-BE49-F238E27FC236}">
                  <a16:creationId xmlns:a16="http://schemas.microsoft.com/office/drawing/2014/main" id="{00000000-0008-0000-0200-00000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67" name="Button 271" hidden="1">
              <a:extLst>
                <a:ext uri="{63B3BB69-23CF-44E3-9099-C40C66FF867C}">
                  <a14:compatExt spid="_x0000_s4367"/>
                </a:ext>
                <a:ext uri="{FF2B5EF4-FFF2-40B4-BE49-F238E27FC236}">
                  <a16:creationId xmlns:a16="http://schemas.microsoft.com/office/drawing/2014/main" id="{00000000-0008-0000-0200-00000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68" name="Button 272" hidden="1">
              <a:extLst>
                <a:ext uri="{63B3BB69-23CF-44E3-9099-C40C66FF867C}">
                  <a14:compatExt spid="_x0000_s4368"/>
                </a:ext>
                <a:ext uri="{FF2B5EF4-FFF2-40B4-BE49-F238E27FC236}">
                  <a16:creationId xmlns:a16="http://schemas.microsoft.com/office/drawing/2014/main" id="{00000000-0008-0000-0200-00001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69" name="Button 273" hidden="1">
              <a:extLst>
                <a:ext uri="{63B3BB69-23CF-44E3-9099-C40C66FF867C}">
                  <a14:compatExt spid="_x0000_s4369"/>
                </a:ext>
                <a:ext uri="{FF2B5EF4-FFF2-40B4-BE49-F238E27FC236}">
                  <a16:creationId xmlns:a16="http://schemas.microsoft.com/office/drawing/2014/main" id="{00000000-0008-0000-0200-00001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70" name="Button 274" hidden="1">
              <a:extLst>
                <a:ext uri="{63B3BB69-23CF-44E3-9099-C40C66FF867C}">
                  <a14:compatExt spid="_x0000_s4370"/>
                </a:ext>
                <a:ext uri="{FF2B5EF4-FFF2-40B4-BE49-F238E27FC236}">
                  <a16:creationId xmlns:a16="http://schemas.microsoft.com/office/drawing/2014/main" id="{00000000-0008-0000-0200-00001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71" name="Button 275" hidden="1">
              <a:extLst>
                <a:ext uri="{63B3BB69-23CF-44E3-9099-C40C66FF867C}">
                  <a14:compatExt spid="_x0000_s4371"/>
                </a:ext>
                <a:ext uri="{FF2B5EF4-FFF2-40B4-BE49-F238E27FC236}">
                  <a16:creationId xmlns:a16="http://schemas.microsoft.com/office/drawing/2014/main" id="{00000000-0008-0000-0200-00001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72" name="Button 276" hidden="1">
              <a:extLst>
                <a:ext uri="{63B3BB69-23CF-44E3-9099-C40C66FF867C}">
                  <a14:compatExt spid="_x0000_s4372"/>
                </a:ext>
                <a:ext uri="{FF2B5EF4-FFF2-40B4-BE49-F238E27FC236}">
                  <a16:creationId xmlns:a16="http://schemas.microsoft.com/office/drawing/2014/main" id="{00000000-0008-0000-0200-00001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73" name="Button 277" hidden="1">
              <a:extLst>
                <a:ext uri="{63B3BB69-23CF-44E3-9099-C40C66FF867C}">
                  <a14:compatExt spid="_x0000_s4373"/>
                </a:ext>
                <a:ext uri="{FF2B5EF4-FFF2-40B4-BE49-F238E27FC236}">
                  <a16:creationId xmlns:a16="http://schemas.microsoft.com/office/drawing/2014/main" id="{00000000-0008-0000-0200-00001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74" name="Button 278" hidden="1">
              <a:extLst>
                <a:ext uri="{63B3BB69-23CF-44E3-9099-C40C66FF867C}">
                  <a14:compatExt spid="_x0000_s4374"/>
                </a:ext>
                <a:ext uri="{FF2B5EF4-FFF2-40B4-BE49-F238E27FC236}">
                  <a16:creationId xmlns:a16="http://schemas.microsoft.com/office/drawing/2014/main" id="{00000000-0008-0000-0200-00001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75" name="Button 279" hidden="1">
              <a:extLst>
                <a:ext uri="{63B3BB69-23CF-44E3-9099-C40C66FF867C}">
                  <a14:compatExt spid="_x0000_s4375"/>
                </a:ext>
                <a:ext uri="{FF2B5EF4-FFF2-40B4-BE49-F238E27FC236}">
                  <a16:creationId xmlns:a16="http://schemas.microsoft.com/office/drawing/2014/main" id="{00000000-0008-0000-0200-00001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76" name="Button 280" hidden="1">
              <a:extLst>
                <a:ext uri="{63B3BB69-23CF-44E3-9099-C40C66FF867C}">
                  <a14:compatExt spid="_x0000_s4376"/>
                </a:ext>
                <a:ext uri="{FF2B5EF4-FFF2-40B4-BE49-F238E27FC236}">
                  <a16:creationId xmlns:a16="http://schemas.microsoft.com/office/drawing/2014/main" id="{00000000-0008-0000-0200-00001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77" name="Button 281" hidden="1">
              <a:extLst>
                <a:ext uri="{63B3BB69-23CF-44E3-9099-C40C66FF867C}">
                  <a14:compatExt spid="_x0000_s4377"/>
                </a:ext>
                <a:ext uri="{FF2B5EF4-FFF2-40B4-BE49-F238E27FC236}">
                  <a16:creationId xmlns:a16="http://schemas.microsoft.com/office/drawing/2014/main" id="{00000000-0008-0000-0200-00001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78" name="Button 282" hidden="1">
              <a:extLst>
                <a:ext uri="{63B3BB69-23CF-44E3-9099-C40C66FF867C}">
                  <a14:compatExt spid="_x0000_s4378"/>
                </a:ext>
                <a:ext uri="{FF2B5EF4-FFF2-40B4-BE49-F238E27FC236}">
                  <a16:creationId xmlns:a16="http://schemas.microsoft.com/office/drawing/2014/main" id="{00000000-0008-0000-0200-00001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79" name="Button 283" hidden="1">
              <a:extLst>
                <a:ext uri="{63B3BB69-23CF-44E3-9099-C40C66FF867C}">
                  <a14:compatExt spid="_x0000_s4379"/>
                </a:ext>
                <a:ext uri="{FF2B5EF4-FFF2-40B4-BE49-F238E27FC236}">
                  <a16:creationId xmlns:a16="http://schemas.microsoft.com/office/drawing/2014/main" id="{00000000-0008-0000-0200-00001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80" name="Button 284" hidden="1">
              <a:extLst>
                <a:ext uri="{63B3BB69-23CF-44E3-9099-C40C66FF867C}">
                  <a14:compatExt spid="_x0000_s4380"/>
                </a:ext>
                <a:ext uri="{FF2B5EF4-FFF2-40B4-BE49-F238E27FC236}">
                  <a16:creationId xmlns:a16="http://schemas.microsoft.com/office/drawing/2014/main" id="{00000000-0008-0000-0200-00001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81" name="Button 285" hidden="1">
              <a:extLst>
                <a:ext uri="{63B3BB69-23CF-44E3-9099-C40C66FF867C}">
                  <a14:compatExt spid="_x0000_s4381"/>
                </a:ext>
                <a:ext uri="{FF2B5EF4-FFF2-40B4-BE49-F238E27FC236}">
                  <a16:creationId xmlns:a16="http://schemas.microsoft.com/office/drawing/2014/main" id="{00000000-0008-0000-0200-00001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82" name="Button 286" hidden="1">
              <a:extLst>
                <a:ext uri="{63B3BB69-23CF-44E3-9099-C40C66FF867C}">
                  <a14:compatExt spid="_x0000_s4382"/>
                </a:ext>
                <a:ext uri="{FF2B5EF4-FFF2-40B4-BE49-F238E27FC236}">
                  <a16:creationId xmlns:a16="http://schemas.microsoft.com/office/drawing/2014/main" id="{00000000-0008-0000-0200-00001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83" name="Button 287" hidden="1">
              <a:extLst>
                <a:ext uri="{63B3BB69-23CF-44E3-9099-C40C66FF867C}">
                  <a14:compatExt spid="_x0000_s4383"/>
                </a:ext>
                <a:ext uri="{FF2B5EF4-FFF2-40B4-BE49-F238E27FC236}">
                  <a16:creationId xmlns:a16="http://schemas.microsoft.com/office/drawing/2014/main" id="{00000000-0008-0000-0200-00001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84" name="Button 288" hidden="1">
              <a:extLst>
                <a:ext uri="{63B3BB69-23CF-44E3-9099-C40C66FF867C}">
                  <a14:compatExt spid="_x0000_s4384"/>
                </a:ext>
                <a:ext uri="{FF2B5EF4-FFF2-40B4-BE49-F238E27FC236}">
                  <a16:creationId xmlns:a16="http://schemas.microsoft.com/office/drawing/2014/main" id="{00000000-0008-0000-0200-00002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85" name="Button 289" hidden="1">
              <a:extLst>
                <a:ext uri="{63B3BB69-23CF-44E3-9099-C40C66FF867C}">
                  <a14:compatExt spid="_x0000_s4385"/>
                </a:ext>
                <a:ext uri="{FF2B5EF4-FFF2-40B4-BE49-F238E27FC236}">
                  <a16:creationId xmlns:a16="http://schemas.microsoft.com/office/drawing/2014/main" id="{00000000-0008-0000-0200-00002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86" name="Button 290" hidden="1">
              <a:extLst>
                <a:ext uri="{63B3BB69-23CF-44E3-9099-C40C66FF867C}">
                  <a14:compatExt spid="_x0000_s4386"/>
                </a:ext>
                <a:ext uri="{FF2B5EF4-FFF2-40B4-BE49-F238E27FC236}">
                  <a16:creationId xmlns:a16="http://schemas.microsoft.com/office/drawing/2014/main" id="{00000000-0008-0000-0200-00002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87" name="Button 291" hidden="1">
              <a:extLst>
                <a:ext uri="{63B3BB69-23CF-44E3-9099-C40C66FF867C}">
                  <a14:compatExt spid="_x0000_s4387"/>
                </a:ext>
                <a:ext uri="{FF2B5EF4-FFF2-40B4-BE49-F238E27FC236}">
                  <a16:creationId xmlns:a16="http://schemas.microsoft.com/office/drawing/2014/main" id="{00000000-0008-0000-0200-00002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88" name="Button 292" hidden="1">
              <a:extLst>
                <a:ext uri="{63B3BB69-23CF-44E3-9099-C40C66FF867C}">
                  <a14:compatExt spid="_x0000_s4388"/>
                </a:ext>
                <a:ext uri="{FF2B5EF4-FFF2-40B4-BE49-F238E27FC236}">
                  <a16:creationId xmlns:a16="http://schemas.microsoft.com/office/drawing/2014/main" id="{00000000-0008-0000-0200-00002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89" name="Button 293" hidden="1">
              <a:extLst>
                <a:ext uri="{63B3BB69-23CF-44E3-9099-C40C66FF867C}">
                  <a14:compatExt spid="_x0000_s4389"/>
                </a:ext>
                <a:ext uri="{FF2B5EF4-FFF2-40B4-BE49-F238E27FC236}">
                  <a16:creationId xmlns:a16="http://schemas.microsoft.com/office/drawing/2014/main" id="{00000000-0008-0000-0200-00002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90" name="Button 294" hidden="1">
              <a:extLst>
                <a:ext uri="{63B3BB69-23CF-44E3-9099-C40C66FF867C}">
                  <a14:compatExt spid="_x0000_s4390"/>
                </a:ext>
                <a:ext uri="{FF2B5EF4-FFF2-40B4-BE49-F238E27FC236}">
                  <a16:creationId xmlns:a16="http://schemas.microsoft.com/office/drawing/2014/main" id="{00000000-0008-0000-0200-00002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91" name="Button 295" hidden="1">
              <a:extLst>
                <a:ext uri="{63B3BB69-23CF-44E3-9099-C40C66FF867C}">
                  <a14:compatExt spid="_x0000_s4391"/>
                </a:ext>
                <a:ext uri="{FF2B5EF4-FFF2-40B4-BE49-F238E27FC236}">
                  <a16:creationId xmlns:a16="http://schemas.microsoft.com/office/drawing/2014/main" id="{00000000-0008-0000-0200-00002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92" name="Button 296" hidden="1">
              <a:extLst>
                <a:ext uri="{63B3BB69-23CF-44E3-9099-C40C66FF867C}">
                  <a14:compatExt spid="_x0000_s4392"/>
                </a:ext>
                <a:ext uri="{FF2B5EF4-FFF2-40B4-BE49-F238E27FC236}">
                  <a16:creationId xmlns:a16="http://schemas.microsoft.com/office/drawing/2014/main" id="{00000000-0008-0000-0200-00002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393" name="Button 297" hidden="1">
              <a:extLst>
                <a:ext uri="{63B3BB69-23CF-44E3-9099-C40C66FF867C}">
                  <a14:compatExt spid="_x0000_s4393"/>
                </a:ext>
                <a:ext uri="{FF2B5EF4-FFF2-40B4-BE49-F238E27FC236}">
                  <a16:creationId xmlns:a16="http://schemas.microsoft.com/office/drawing/2014/main" id="{00000000-0008-0000-0200-00002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94" name="Button 298" hidden="1">
              <a:extLst>
                <a:ext uri="{63B3BB69-23CF-44E3-9099-C40C66FF867C}">
                  <a14:compatExt spid="_x0000_s4394"/>
                </a:ext>
                <a:ext uri="{FF2B5EF4-FFF2-40B4-BE49-F238E27FC236}">
                  <a16:creationId xmlns:a16="http://schemas.microsoft.com/office/drawing/2014/main" id="{00000000-0008-0000-0200-00002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95" name="Button 299" hidden="1">
              <a:extLst>
                <a:ext uri="{63B3BB69-23CF-44E3-9099-C40C66FF867C}">
                  <a14:compatExt spid="_x0000_s4395"/>
                </a:ext>
                <a:ext uri="{FF2B5EF4-FFF2-40B4-BE49-F238E27FC236}">
                  <a16:creationId xmlns:a16="http://schemas.microsoft.com/office/drawing/2014/main" id="{00000000-0008-0000-0200-00002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96" name="Button 300" hidden="1">
              <a:extLst>
                <a:ext uri="{63B3BB69-23CF-44E3-9099-C40C66FF867C}">
                  <a14:compatExt spid="_x0000_s4396"/>
                </a:ext>
                <a:ext uri="{FF2B5EF4-FFF2-40B4-BE49-F238E27FC236}">
                  <a16:creationId xmlns:a16="http://schemas.microsoft.com/office/drawing/2014/main" id="{00000000-0008-0000-0200-00002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97" name="Button 301" hidden="1">
              <a:extLst>
                <a:ext uri="{63B3BB69-23CF-44E3-9099-C40C66FF867C}">
                  <a14:compatExt spid="_x0000_s4397"/>
                </a:ext>
                <a:ext uri="{FF2B5EF4-FFF2-40B4-BE49-F238E27FC236}">
                  <a16:creationId xmlns:a16="http://schemas.microsoft.com/office/drawing/2014/main" id="{00000000-0008-0000-0200-00002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98" name="Button 302" hidden="1">
              <a:extLst>
                <a:ext uri="{63B3BB69-23CF-44E3-9099-C40C66FF867C}">
                  <a14:compatExt spid="_x0000_s4398"/>
                </a:ext>
                <a:ext uri="{FF2B5EF4-FFF2-40B4-BE49-F238E27FC236}">
                  <a16:creationId xmlns:a16="http://schemas.microsoft.com/office/drawing/2014/main" id="{00000000-0008-0000-0200-00002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399" name="Button 303" hidden="1">
              <a:extLst>
                <a:ext uri="{63B3BB69-23CF-44E3-9099-C40C66FF867C}">
                  <a14:compatExt spid="_x0000_s4399"/>
                </a:ext>
                <a:ext uri="{FF2B5EF4-FFF2-40B4-BE49-F238E27FC236}">
                  <a16:creationId xmlns:a16="http://schemas.microsoft.com/office/drawing/2014/main" id="{00000000-0008-0000-0200-00002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00" name="Button 304" hidden="1">
              <a:extLst>
                <a:ext uri="{63B3BB69-23CF-44E3-9099-C40C66FF867C}">
                  <a14:compatExt spid="_x0000_s4400"/>
                </a:ext>
                <a:ext uri="{FF2B5EF4-FFF2-40B4-BE49-F238E27FC236}">
                  <a16:creationId xmlns:a16="http://schemas.microsoft.com/office/drawing/2014/main" id="{00000000-0008-0000-0200-00003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01" name="Button 305" hidden="1">
              <a:extLst>
                <a:ext uri="{63B3BB69-23CF-44E3-9099-C40C66FF867C}">
                  <a14:compatExt spid="_x0000_s4401"/>
                </a:ext>
                <a:ext uri="{FF2B5EF4-FFF2-40B4-BE49-F238E27FC236}">
                  <a16:creationId xmlns:a16="http://schemas.microsoft.com/office/drawing/2014/main" id="{00000000-0008-0000-0200-00003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50</xdr:row>
          <xdr:rowOff>38100</xdr:rowOff>
        </xdr:from>
        <xdr:to>
          <xdr:col>12</xdr:col>
          <xdr:colOff>1066800</xdr:colOff>
          <xdr:row>51</xdr:row>
          <xdr:rowOff>95250</xdr:rowOff>
        </xdr:to>
        <xdr:sp macro="" textlink="">
          <xdr:nvSpPr>
            <xdr:cNvPr id="4458" name="Button 362" hidden="1">
              <a:extLst>
                <a:ext uri="{63B3BB69-23CF-44E3-9099-C40C66FF867C}">
                  <a14:compatExt spid="_x0000_s4458"/>
                </a:ext>
                <a:ext uri="{FF2B5EF4-FFF2-40B4-BE49-F238E27FC236}">
                  <a16:creationId xmlns:a16="http://schemas.microsoft.com/office/drawing/2014/main" id="{00000000-0008-0000-0200-00006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50</xdr:row>
          <xdr:rowOff>38100</xdr:rowOff>
        </xdr:from>
        <xdr:to>
          <xdr:col>12</xdr:col>
          <xdr:colOff>1066800</xdr:colOff>
          <xdr:row>51</xdr:row>
          <xdr:rowOff>95250</xdr:rowOff>
        </xdr:to>
        <xdr:sp macro="" textlink="">
          <xdr:nvSpPr>
            <xdr:cNvPr id="4459" name="Button 363" hidden="1">
              <a:extLst>
                <a:ext uri="{63B3BB69-23CF-44E3-9099-C40C66FF867C}">
                  <a14:compatExt spid="_x0000_s4459"/>
                </a:ext>
                <a:ext uri="{FF2B5EF4-FFF2-40B4-BE49-F238E27FC236}">
                  <a16:creationId xmlns:a16="http://schemas.microsoft.com/office/drawing/2014/main" id="{00000000-0008-0000-0200-00006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50</xdr:row>
          <xdr:rowOff>38100</xdr:rowOff>
        </xdr:from>
        <xdr:to>
          <xdr:col>12</xdr:col>
          <xdr:colOff>1066800</xdr:colOff>
          <xdr:row>51</xdr:row>
          <xdr:rowOff>95250</xdr:rowOff>
        </xdr:to>
        <xdr:sp macro="" textlink="">
          <xdr:nvSpPr>
            <xdr:cNvPr id="4460" name="Button 364" hidden="1">
              <a:extLst>
                <a:ext uri="{63B3BB69-23CF-44E3-9099-C40C66FF867C}">
                  <a14:compatExt spid="_x0000_s4460"/>
                </a:ext>
                <a:ext uri="{FF2B5EF4-FFF2-40B4-BE49-F238E27FC236}">
                  <a16:creationId xmlns:a16="http://schemas.microsoft.com/office/drawing/2014/main" id="{00000000-0008-0000-0200-00006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50</xdr:row>
          <xdr:rowOff>38100</xdr:rowOff>
        </xdr:from>
        <xdr:to>
          <xdr:col>12</xdr:col>
          <xdr:colOff>1066800</xdr:colOff>
          <xdr:row>51</xdr:row>
          <xdr:rowOff>95250</xdr:rowOff>
        </xdr:to>
        <xdr:sp macro="" textlink="">
          <xdr:nvSpPr>
            <xdr:cNvPr id="4461" name="Button 365" hidden="1">
              <a:extLst>
                <a:ext uri="{63B3BB69-23CF-44E3-9099-C40C66FF867C}">
                  <a14:compatExt spid="_x0000_s4461"/>
                </a:ext>
                <a:ext uri="{FF2B5EF4-FFF2-40B4-BE49-F238E27FC236}">
                  <a16:creationId xmlns:a16="http://schemas.microsoft.com/office/drawing/2014/main" id="{00000000-0008-0000-0200-00006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50</xdr:row>
          <xdr:rowOff>38100</xdr:rowOff>
        </xdr:from>
        <xdr:to>
          <xdr:col>12</xdr:col>
          <xdr:colOff>1066800</xdr:colOff>
          <xdr:row>51</xdr:row>
          <xdr:rowOff>95250</xdr:rowOff>
        </xdr:to>
        <xdr:sp macro="" textlink="">
          <xdr:nvSpPr>
            <xdr:cNvPr id="4462" name="Button 366" hidden="1">
              <a:extLst>
                <a:ext uri="{63B3BB69-23CF-44E3-9099-C40C66FF867C}">
                  <a14:compatExt spid="_x0000_s4462"/>
                </a:ext>
                <a:ext uri="{FF2B5EF4-FFF2-40B4-BE49-F238E27FC236}">
                  <a16:creationId xmlns:a16="http://schemas.microsoft.com/office/drawing/2014/main" id="{00000000-0008-0000-0200-00006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50</xdr:row>
          <xdr:rowOff>38100</xdr:rowOff>
        </xdr:from>
        <xdr:to>
          <xdr:col>12</xdr:col>
          <xdr:colOff>1066800</xdr:colOff>
          <xdr:row>51</xdr:row>
          <xdr:rowOff>95250</xdr:rowOff>
        </xdr:to>
        <xdr:sp macro="" textlink="">
          <xdr:nvSpPr>
            <xdr:cNvPr id="4463" name="Button 367" hidden="1">
              <a:extLst>
                <a:ext uri="{63B3BB69-23CF-44E3-9099-C40C66FF867C}">
                  <a14:compatExt spid="_x0000_s4463"/>
                </a:ext>
                <a:ext uri="{FF2B5EF4-FFF2-40B4-BE49-F238E27FC236}">
                  <a16:creationId xmlns:a16="http://schemas.microsoft.com/office/drawing/2014/main" id="{00000000-0008-0000-0200-00006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50</xdr:row>
          <xdr:rowOff>38100</xdr:rowOff>
        </xdr:from>
        <xdr:to>
          <xdr:col>12</xdr:col>
          <xdr:colOff>1066800</xdr:colOff>
          <xdr:row>51</xdr:row>
          <xdr:rowOff>95250</xdr:rowOff>
        </xdr:to>
        <xdr:sp macro="" textlink="">
          <xdr:nvSpPr>
            <xdr:cNvPr id="4464" name="Button 368" hidden="1">
              <a:extLst>
                <a:ext uri="{63B3BB69-23CF-44E3-9099-C40C66FF867C}">
                  <a14:compatExt spid="_x0000_s4464"/>
                </a:ext>
                <a:ext uri="{FF2B5EF4-FFF2-40B4-BE49-F238E27FC236}">
                  <a16:creationId xmlns:a16="http://schemas.microsoft.com/office/drawing/2014/main" id="{00000000-0008-0000-0200-00007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50</xdr:row>
          <xdr:rowOff>38100</xdr:rowOff>
        </xdr:from>
        <xdr:to>
          <xdr:col>12</xdr:col>
          <xdr:colOff>1066800</xdr:colOff>
          <xdr:row>51</xdr:row>
          <xdr:rowOff>95250</xdr:rowOff>
        </xdr:to>
        <xdr:sp macro="" textlink="">
          <xdr:nvSpPr>
            <xdr:cNvPr id="4465" name="Button 369" hidden="1">
              <a:extLst>
                <a:ext uri="{63B3BB69-23CF-44E3-9099-C40C66FF867C}">
                  <a14:compatExt spid="_x0000_s4465"/>
                </a:ext>
                <a:ext uri="{FF2B5EF4-FFF2-40B4-BE49-F238E27FC236}">
                  <a16:creationId xmlns:a16="http://schemas.microsoft.com/office/drawing/2014/main" id="{00000000-0008-0000-0200-00007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66" name="Button 370" hidden="1">
              <a:extLst>
                <a:ext uri="{63B3BB69-23CF-44E3-9099-C40C66FF867C}">
                  <a14:compatExt spid="_x0000_s4466"/>
                </a:ext>
                <a:ext uri="{FF2B5EF4-FFF2-40B4-BE49-F238E27FC236}">
                  <a16:creationId xmlns:a16="http://schemas.microsoft.com/office/drawing/2014/main" id="{00000000-0008-0000-0200-00007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67" name="Button 371" hidden="1">
              <a:extLst>
                <a:ext uri="{63B3BB69-23CF-44E3-9099-C40C66FF867C}">
                  <a14:compatExt spid="_x0000_s4467"/>
                </a:ext>
                <a:ext uri="{FF2B5EF4-FFF2-40B4-BE49-F238E27FC236}">
                  <a16:creationId xmlns:a16="http://schemas.microsoft.com/office/drawing/2014/main" id="{00000000-0008-0000-0200-00007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68" name="Button 372" hidden="1">
              <a:extLst>
                <a:ext uri="{63B3BB69-23CF-44E3-9099-C40C66FF867C}">
                  <a14:compatExt spid="_x0000_s4468"/>
                </a:ext>
                <a:ext uri="{FF2B5EF4-FFF2-40B4-BE49-F238E27FC236}">
                  <a16:creationId xmlns:a16="http://schemas.microsoft.com/office/drawing/2014/main" id="{00000000-0008-0000-0200-00007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69" name="Button 373" hidden="1">
              <a:extLst>
                <a:ext uri="{63B3BB69-23CF-44E3-9099-C40C66FF867C}">
                  <a14:compatExt spid="_x0000_s4469"/>
                </a:ext>
                <a:ext uri="{FF2B5EF4-FFF2-40B4-BE49-F238E27FC236}">
                  <a16:creationId xmlns:a16="http://schemas.microsoft.com/office/drawing/2014/main" id="{00000000-0008-0000-0200-00007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70" name="Button 374" hidden="1">
              <a:extLst>
                <a:ext uri="{63B3BB69-23CF-44E3-9099-C40C66FF867C}">
                  <a14:compatExt spid="_x0000_s4470"/>
                </a:ext>
                <a:ext uri="{FF2B5EF4-FFF2-40B4-BE49-F238E27FC236}">
                  <a16:creationId xmlns:a16="http://schemas.microsoft.com/office/drawing/2014/main" id="{00000000-0008-0000-0200-00007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71" name="Button 375" hidden="1">
              <a:extLst>
                <a:ext uri="{63B3BB69-23CF-44E3-9099-C40C66FF867C}">
                  <a14:compatExt spid="_x0000_s4471"/>
                </a:ext>
                <a:ext uri="{FF2B5EF4-FFF2-40B4-BE49-F238E27FC236}">
                  <a16:creationId xmlns:a16="http://schemas.microsoft.com/office/drawing/2014/main" id="{00000000-0008-0000-0200-00007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72" name="Button 376" hidden="1">
              <a:extLst>
                <a:ext uri="{63B3BB69-23CF-44E3-9099-C40C66FF867C}">
                  <a14:compatExt spid="_x0000_s4472"/>
                </a:ext>
                <a:ext uri="{FF2B5EF4-FFF2-40B4-BE49-F238E27FC236}">
                  <a16:creationId xmlns:a16="http://schemas.microsoft.com/office/drawing/2014/main" id="{00000000-0008-0000-0200-00007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73" name="Button 377" hidden="1">
              <a:extLst>
                <a:ext uri="{63B3BB69-23CF-44E3-9099-C40C66FF867C}">
                  <a14:compatExt spid="_x0000_s4473"/>
                </a:ext>
                <a:ext uri="{FF2B5EF4-FFF2-40B4-BE49-F238E27FC236}">
                  <a16:creationId xmlns:a16="http://schemas.microsoft.com/office/drawing/2014/main" id="{00000000-0008-0000-0200-00007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474" name="Button 378" hidden="1">
              <a:extLst>
                <a:ext uri="{63B3BB69-23CF-44E3-9099-C40C66FF867C}">
                  <a14:compatExt spid="_x0000_s4474"/>
                </a:ext>
                <a:ext uri="{FF2B5EF4-FFF2-40B4-BE49-F238E27FC236}">
                  <a16:creationId xmlns:a16="http://schemas.microsoft.com/office/drawing/2014/main" id="{00000000-0008-0000-0200-00007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475" name="Button 379" hidden="1">
              <a:extLst>
                <a:ext uri="{63B3BB69-23CF-44E3-9099-C40C66FF867C}">
                  <a14:compatExt spid="_x0000_s4475"/>
                </a:ext>
                <a:ext uri="{FF2B5EF4-FFF2-40B4-BE49-F238E27FC236}">
                  <a16:creationId xmlns:a16="http://schemas.microsoft.com/office/drawing/2014/main" id="{00000000-0008-0000-0200-00007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476" name="Button 380" hidden="1">
              <a:extLst>
                <a:ext uri="{63B3BB69-23CF-44E3-9099-C40C66FF867C}">
                  <a14:compatExt spid="_x0000_s4476"/>
                </a:ext>
                <a:ext uri="{FF2B5EF4-FFF2-40B4-BE49-F238E27FC236}">
                  <a16:creationId xmlns:a16="http://schemas.microsoft.com/office/drawing/2014/main" id="{00000000-0008-0000-0200-00007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477" name="Button 381" hidden="1">
              <a:extLst>
                <a:ext uri="{63B3BB69-23CF-44E3-9099-C40C66FF867C}">
                  <a14:compatExt spid="_x0000_s4477"/>
                </a:ext>
                <a:ext uri="{FF2B5EF4-FFF2-40B4-BE49-F238E27FC236}">
                  <a16:creationId xmlns:a16="http://schemas.microsoft.com/office/drawing/2014/main" id="{00000000-0008-0000-0200-00007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478" name="Button 382" hidden="1">
              <a:extLst>
                <a:ext uri="{63B3BB69-23CF-44E3-9099-C40C66FF867C}">
                  <a14:compatExt spid="_x0000_s4478"/>
                </a:ext>
                <a:ext uri="{FF2B5EF4-FFF2-40B4-BE49-F238E27FC236}">
                  <a16:creationId xmlns:a16="http://schemas.microsoft.com/office/drawing/2014/main" id="{00000000-0008-0000-0200-00007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479" name="Button 383" hidden="1">
              <a:extLst>
                <a:ext uri="{63B3BB69-23CF-44E3-9099-C40C66FF867C}">
                  <a14:compatExt spid="_x0000_s4479"/>
                </a:ext>
                <a:ext uri="{FF2B5EF4-FFF2-40B4-BE49-F238E27FC236}">
                  <a16:creationId xmlns:a16="http://schemas.microsoft.com/office/drawing/2014/main" id="{00000000-0008-0000-0200-00007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480" name="Button 384" hidden="1">
              <a:extLst>
                <a:ext uri="{63B3BB69-23CF-44E3-9099-C40C66FF867C}">
                  <a14:compatExt spid="_x0000_s4480"/>
                </a:ext>
                <a:ext uri="{FF2B5EF4-FFF2-40B4-BE49-F238E27FC236}">
                  <a16:creationId xmlns:a16="http://schemas.microsoft.com/office/drawing/2014/main" id="{00000000-0008-0000-0200-00008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481" name="Button 385" hidden="1">
              <a:extLst>
                <a:ext uri="{63B3BB69-23CF-44E3-9099-C40C66FF867C}">
                  <a14:compatExt spid="_x0000_s4481"/>
                </a:ext>
                <a:ext uri="{FF2B5EF4-FFF2-40B4-BE49-F238E27FC236}">
                  <a16:creationId xmlns:a16="http://schemas.microsoft.com/office/drawing/2014/main" id="{00000000-0008-0000-0200-00008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82" name="Button 386" hidden="1">
              <a:extLst>
                <a:ext uri="{63B3BB69-23CF-44E3-9099-C40C66FF867C}">
                  <a14:compatExt spid="_x0000_s4482"/>
                </a:ext>
                <a:ext uri="{FF2B5EF4-FFF2-40B4-BE49-F238E27FC236}">
                  <a16:creationId xmlns:a16="http://schemas.microsoft.com/office/drawing/2014/main" id="{00000000-0008-0000-0200-00008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83" name="Button 387" hidden="1">
              <a:extLst>
                <a:ext uri="{63B3BB69-23CF-44E3-9099-C40C66FF867C}">
                  <a14:compatExt spid="_x0000_s4483"/>
                </a:ext>
                <a:ext uri="{FF2B5EF4-FFF2-40B4-BE49-F238E27FC236}">
                  <a16:creationId xmlns:a16="http://schemas.microsoft.com/office/drawing/2014/main" id="{00000000-0008-0000-0200-00008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84" name="Button 388" hidden="1">
              <a:extLst>
                <a:ext uri="{63B3BB69-23CF-44E3-9099-C40C66FF867C}">
                  <a14:compatExt spid="_x0000_s4484"/>
                </a:ext>
                <a:ext uri="{FF2B5EF4-FFF2-40B4-BE49-F238E27FC236}">
                  <a16:creationId xmlns:a16="http://schemas.microsoft.com/office/drawing/2014/main" id="{00000000-0008-0000-0200-00008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85" name="Button 389" hidden="1">
              <a:extLst>
                <a:ext uri="{63B3BB69-23CF-44E3-9099-C40C66FF867C}">
                  <a14:compatExt spid="_x0000_s4485"/>
                </a:ext>
                <a:ext uri="{FF2B5EF4-FFF2-40B4-BE49-F238E27FC236}">
                  <a16:creationId xmlns:a16="http://schemas.microsoft.com/office/drawing/2014/main" id="{00000000-0008-0000-0200-00008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86" name="Button 390" hidden="1">
              <a:extLst>
                <a:ext uri="{63B3BB69-23CF-44E3-9099-C40C66FF867C}">
                  <a14:compatExt spid="_x0000_s4486"/>
                </a:ext>
                <a:ext uri="{FF2B5EF4-FFF2-40B4-BE49-F238E27FC236}">
                  <a16:creationId xmlns:a16="http://schemas.microsoft.com/office/drawing/2014/main" id="{00000000-0008-0000-0200-00008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87" name="Button 391" hidden="1">
              <a:extLst>
                <a:ext uri="{63B3BB69-23CF-44E3-9099-C40C66FF867C}">
                  <a14:compatExt spid="_x0000_s4487"/>
                </a:ext>
                <a:ext uri="{FF2B5EF4-FFF2-40B4-BE49-F238E27FC236}">
                  <a16:creationId xmlns:a16="http://schemas.microsoft.com/office/drawing/2014/main" id="{00000000-0008-0000-0200-00008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88" name="Button 392" hidden="1">
              <a:extLst>
                <a:ext uri="{63B3BB69-23CF-44E3-9099-C40C66FF867C}">
                  <a14:compatExt spid="_x0000_s4488"/>
                </a:ext>
                <a:ext uri="{FF2B5EF4-FFF2-40B4-BE49-F238E27FC236}">
                  <a16:creationId xmlns:a16="http://schemas.microsoft.com/office/drawing/2014/main" id="{00000000-0008-0000-0200-00008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89" name="Button 393" hidden="1">
              <a:extLst>
                <a:ext uri="{63B3BB69-23CF-44E3-9099-C40C66FF867C}">
                  <a14:compatExt spid="_x0000_s4489"/>
                </a:ext>
                <a:ext uri="{FF2B5EF4-FFF2-40B4-BE49-F238E27FC236}">
                  <a16:creationId xmlns:a16="http://schemas.microsoft.com/office/drawing/2014/main" id="{00000000-0008-0000-0200-00008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90" name="Button 394" hidden="1">
              <a:extLst>
                <a:ext uri="{63B3BB69-23CF-44E3-9099-C40C66FF867C}">
                  <a14:compatExt spid="_x0000_s4490"/>
                </a:ext>
                <a:ext uri="{FF2B5EF4-FFF2-40B4-BE49-F238E27FC236}">
                  <a16:creationId xmlns:a16="http://schemas.microsoft.com/office/drawing/2014/main" id="{00000000-0008-0000-0200-00008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91" name="Button 395" hidden="1">
              <a:extLst>
                <a:ext uri="{63B3BB69-23CF-44E3-9099-C40C66FF867C}">
                  <a14:compatExt spid="_x0000_s4491"/>
                </a:ext>
                <a:ext uri="{FF2B5EF4-FFF2-40B4-BE49-F238E27FC236}">
                  <a16:creationId xmlns:a16="http://schemas.microsoft.com/office/drawing/2014/main" id="{00000000-0008-0000-0200-00008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92" name="Button 396" hidden="1">
              <a:extLst>
                <a:ext uri="{63B3BB69-23CF-44E3-9099-C40C66FF867C}">
                  <a14:compatExt spid="_x0000_s4492"/>
                </a:ext>
                <a:ext uri="{FF2B5EF4-FFF2-40B4-BE49-F238E27FC236}">
                  <a16:creationId xmlns:a16="http://schemas.microsoft.com/office/drawing/2014/main" id="{00000000-0008-0000-0200-00008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93" name="Button 397" hidden="1">
              <a:extLst>
                <a:ext uri="{63B3BB69-23CF-44E3-9099-C40C66FF867C}">
                  <a14:compatExt spid="_x0000_s4493"/>
                </a:ext>
                <a:ext uri="{FF2B5EF4-FFF2-40B4-BE49-F238E27FC236}">
                  <a16:creationId xmlns:a16="http://schemas.microsoft.com/office/drawing/2014/main" id="{00000000-0008-0000-0200-00008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94" name="Button 398" hidden="1">
              <a:extLst>
                <a:ext uri="{63B3BB69-23CF-44E3-9099-C40C66FF867C}">
                  <a14:compatExt spid="_x0000_s4494"/>
                </a:ext>
                <a:ext uri="{FF2B5EF4-FFF2-40B4-BE49-F238E27FC236}">
                  <a16:creationId xmlns:a16="http://schemas.microsoft.com/office/drawing/2014/main" id="{00000000-0008-0000-0200-00008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95" name="Button 399" hidden="1">
              <a:extLst>
                <a:ext uri="{63B3BB69-23CF-44E3-9099-C40C66FF867C}">
                  <a14:compatExt spid="_x0000_s4495"/>
                </a:ext>
                <a:ext uri="{FF2B5EF4-FFF2-40B4-BE49-F238E27FC236}">
                  <a16:creationId xmlns:a16="http://schemas.microsoft.com/office/drawing/2014/main" id="{00000000-0008-0000-0200-00008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96" name="Button 400" hidden="1">
              <a:extLst>
                <a:ext uri="{63B3BB69-23CF-44E3-9099-C40C66FF867C}">
                  <a14:compatExt spid="_x0000_s4496"/>
                </a:ext>
                <a:ext uri="{FF2B5EF4-FFF2-40B4-BE49-F238E27FC236}">
                  <a16:creationId xmlns:a16="http://schemas.microsoft.com/office/drawing/2014/main" id="{00000000-0008-0000-0200-00009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497" name="Button 401" hidden="1">
              <a:extLst>
                <a:ext uri="{63B3BB69-23CF-44E3-9099-C40C66FF867C}">
                  <a14:compatExt spid="_x0000_s4497"/>
                </a:ext>
                <a:ext uri="{FF2B5EF4-FFF2-40B4-BE49-F238E27FC236}">
                  <a16:creationId xmlns:a16="http://schemas.microsoft.com/office/drawing/2014/main" id="{00000000-0008-0000-0200-00009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498" name="Button 402" hidden="1">
              <a:extLst>
                <a:ext uri="{63B3BB69-23CF-44E3-9099-C40C66FF867C}">
                  <a14:compatExt spid="_x0000_s4498"/>
                </a:ext>
                <a:ext uri="{FF2B5EF4-FFF2-40B4-BE49-F238E27FC236}">
                  <a16:creationId xmlns:a16="http://schemas.microsoft.com/office/drawing/2014/main" id="{00000000-0008-0000-0200-00009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499" name="Button 403" hidden="1">
              <a:extLst>
                <a:ext uri="{63B3BB69-23CF-44E3-9099-C40C66FF867C}">
                  <a14:compatExt spid="_x0000_s4499"/>
                </a:ext>
                <a:ext uri="{FF2B5EF4-FFF2-40B4-BE49-F238E27FC236}">
                  <a16:creationId xmlns:a16="http://schemas.microsoft.com/office/drawing/2014/main" id="{00000000-0008-0000-0200-00009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500" name="Button 404" hidden="1">
              <a:extLst>
                <a:ext uri="{63B3BB69-23CF-44E3-9099-C40C66FF867C}">
                  <a14:compatExt spid="_x0000_s4500"/>
                </a:ext>
                <a:ext uri="{FF2B5EF4-FFF2-40B4-BE49-F238E27FC236}">
                  <a16:creationId xmlns:a16="http://schemas.microsoft.com/office/drawing/2014/main" id="{00000000-0008-0000-0200-00009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501" name="Button 405" hidden="1">
              <a:extLst>
                <a:ext uri="{63B3BB69-23CF-44E3-9099-C40C66FF867C}">
                  <a14:compatExt spid="_x0000_s4501"/>
                </a:ext>
                <a:ext uri="{FF2B5EF4-FFF2-40B4-BE49-F238E27FC236}">
                  <a16:creationId xmlns:a16="http://schemas.microsoft.com/office/drawing/2014/main" id="{00000000-0008-0000-0200-00009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502" name="Button 406" hidden="1">
              <a:extLst>
                <a:ext uri="{63B3BB69-23CF-44E3-9099-C40C66FF867C}">
                  <a14:compatExt spid="_x0000_s4502"/>
                </a:ext>
                <a:ext uri="{FF2B5EF4-FFF2-40B4-BE49-F238E27FC236}">
                  <a16:creationId xmlns:a16="http://schemas.microsoft.com/office/drawing/2014/main" id="{00000000-0008-0000-0200-00009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503" name="Button 407" hidden="1">
              <a:extLst>
                <a:ext uri="{63B3BB69-23CF-44E3-9099-C40C66FF867C}">
                  <a14:compatExt spid="_x0000_s4503"/>
                </a:ext>
                <a:ext uri="{FF2B5EF4-FFF2-40B4-BE49-F238E27FC236}">
                  <a16:creationId xmlns:a16="http://schemas.microsoft.com/office/drawing/2014/main" id="{00000000-0008-0000-0200-00009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504" name="Button 408" hidden="1">
              <a:extLst>
                <a:ext uri="{63B3BB69-23CF-44E3-9099-C40C66FF867C}">
                  <a14:compatExt spid="_x0000_s4504"/>
                </a:ext>
                <a:ext uri="{FF2B5EF4-FFF2-40B4-BE49-F238E27FC236}">
                  <a16:creationId xmlns:a16="http://schemas.microsoft.com/office/drawing/2014/main" id="{00000000-0008-0000-0200-00009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505" name="Button 409" hidden="1">
              <a:extLst>
                <a:ext uri="{63B3BB69-23CF-44E3-9099-C40C66FF867C}">
                  <a14:compatExt spid="_x0000_s4505"/>
                </a:ext>
                <a:ext uri="{FF2B5EF4-FFF2-40B4-BE49-F238E27FC236}">
                  <a16:creationId xmlns:a16="http://schemas.microsoft.com/office/drawing/2014/main" id="{00000000-0008-0000-0200-00009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06" name="Button 410" hidden="1">
              <a:extLst>
                <a:ext uri="{63B3BB69-23CF-44E3-9099-C40C66FF867C}">
                  <a14:compatExt spid="_x0000_s4506"/>
                </a:ext>
                <a:ext uri="{FF2B5EF4-FFF2-40B4-BE49-F238E27FC236}">
                  <a16:creationId xmlns:a16="http://schemas.microsoft.com/office/drawing/2014/main" id="{00000000-0008-0000-0200-00009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07" name="Button 411" hidden="1">
              <a:extLst>
                <a:ext uri="{63B3BB69-23CF-44E3-9099-C40C66FF867C}">
                  <a14:compatExt spid="_x0000_s4507"/>
                </a:ext>
                <a:ext uri="{FF2B5EF4-FFF2-40B4-BE49-F238E27FC236}">
                  <a16:creationId xmlns:a16="http://schemas.microsoft.com/office/drawing/2014/main" id="{00000000-0008-0000-0200-00009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08" name="Button 412" hidden="1">
              <a:extLst>
                <a:ext uri="{63B3BB69-23CF-44E3-9099-C40C66FF867C}">
                  <a14:compatExt spid="_x0000_s4508"/>
                </a:ext>
                <a:ext uri="{FF2B5EF4-FFF2-40B4-BE49-F238E27FC236}">
                  <a16:creationId xmlns:a16="http://schemas.microsoft.com/office/drawing/2014/main" id="{00000000-0008-0000-0200-00009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09" name="Button 413" hidden="1">
              <a:extLst>
                <a:ext uri="{63B3BB69-23CF-44E3-9099-C40C66FF867C}">
                  <a14:compatExt spid="_x0000_s4509"/>
                </a:ext>
                <a:ext uri="{FF2B5EF4-FFF2-40B4-BE49-F238E27FC236}">
                  <a16:creationId xmlns:a16="http://schemas.microsoft.com/office/drawing/2014/main" id="{00000000-0008-0000-0200-00009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10" name="Button 414" hidden="1">
              <a:extLst>
                <a:ext uri="{63B3BB69-23CF-44E3-9099-C40C66FF867C}">
                  <a14:compatExt spid="_x0000_s4510"/>
                </a:ext>
                <a:ext uri="{FF2B5EF4-FFF2-40B4-BE49-F238E27FC236}">
                  <a16:creationId xmlns:a16="http://schemas.microsoft.com/office/drawing/2014/main" id="{00000000-0008-0000-0200-00009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11" name="Button 415" hidden="1">
              <a:extLst>
                <a:ext uri="{63B3BB69-23CF-44E3-9099-C40C66FF867C}">
                  <a14:compatExt spid="_x0000_s4511"/>
                </a:ext>
                <a:ext uri="{FF2B5EF4-FFF2-40B4-BE49-F238E27FC236}">
                  <a16:creationId xmlns:a16="http://schemas.microsoft.com/office/drawing/2014/main" id="{00000000-0008-0000-0200-00009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12" name="Button 416" hidden="1">
              <a:extLst>
                <a:ext uri="{63B3BB69-23CF-44E3-9099-C40C66FF867C}">
                  <a14:compatExt spid="_x0000_s4512"/>
                </a:ext>
                <a:ext uri="{FF2B5EF4-FFF2-40B4-BE49-F238E27FC236}">
                  <a16:creationId xmlns:a16="http://schemas.microsoft.com/office/drawing/2014/main" id="{00000000-0008-0000-0200-0000A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13" name="Button 417" hidden="1">
              <a:extLst>
                <a:ext uri="{63B3BB69-23CF-44E3-9099-C40C66FF867C}">
                  <a14:compatExt spid="_x0000_s4513"/>
                </a:ext>
                <a:ext uri="{FF2B5EF4-FFF2-40B4-BE49-F238E27FC236}">
                  <a16:creationId xmlns:a16="http://schemas.microsoft.com/office/drawing/2014/main" id="{00000000-0008-0000-0200-0000A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14" name="Button 418" hidden="1">
              <a:extLst>
                <a:ext uri="{63B3BB69-23CF-44E3-9099-C40C66FF867C}">
                  <a14:compatExt spid="_x0000_s4514"/>
                </a:ext>
                <a:ext uri="{FF2B5EF4-FFF2-40B4-BE49-F238E27FC236}">
                  <a16:creationId xmlns:a16="http://schemas.microsoft.com/office/drawing/2014/main" id="{00000000-0008-0000-0200-0000A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15" name="Button 419" hidden="1">
              <a:extLst>
                <a:ext uri="{63B3BB69-23CF-44E3-9099-C40C66FF867C}">
                  <a14:compatExt spid="_x0000_s4515"/>
                </a:ext>
                <a:ext uri="{FF2B5EF4-FFF2-40B4-BE49-F238E27FC236}">
                  <a16:creationId xmlns:a16="http://schemas.microsoft.com/office/drawing/2014/main" id="{00000000-0008-0000-0200-0000A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16" name="Button 420" hidden="1">
              <a:extLst>
                <a:ext uri="{63B3BB69-23CF-44E3-9099-C40C66FF867C}">
                  <a14:compatExt spid="_x0000_s4516"/>
                </a:ext>
                <a:ext uri="{FF2B5EF4-FFF2-40B4-BE49-F238E27FC236}">
                  <a16:creationId xmlns:a16="http://schemas.microsoft.com/office/drawing/2014/main" id="{00000000-0008-0000-0200-0000A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17" name="Button 421" hidden="1">
              <a:extLst>
                <a:ext uri="{63B3BB69-23CF-44E3-9099-C40C66FF867C}">
                  <a14:compatExt spid="_x0000_s4517"/>
                </a:ext>
                <a:ext uri="{FF2B5EF4-FFF2-40B4-BE49-F238E27FC236}">
                  <a16:creationId xmlns:a16="http://schemas.microsoft.com/office/drawing/2014/main" id="{00000000-0008-0000-0200-0000A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18" name="Button 422" hidden="1">
              <a:extLst>
                <a:ext uri="{63B3BB69-23CF-44E3-9099-C40C66FF867C}">
                  <a14:compatExt spid="_x0000_s4518"/>
                </a:ext>
                <a:ext uri="{FF2B5EF4-FFF2-40B4-BE49-F238E27FC236}">
                  <a16:creationId xmlns:a16="http://schemas.microsoft.com/office/drawing/2014/main" id="{00000000-0008-0000-0200-0000A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19" name="Button 423" hidden="1">
              <a:extLst>
                <a:ext uri="{63B3BB69-23CF-44E3-9099-C40C66FF867C}">
                  <a14:compatExt spid="_x0000_s4519"/>
                </a:ext>
                <a:ext uri="{FF2B5EF4-FFF2-40B4-BE49-F238E27FC236}">
                  <a16:creationId xmlns:a16="http://schemas.microsoft.com/office/drawing/2014/main" id="{00000000-0008-0000-0200-0000A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20" name="Button 424" hidden="1">
              <a:extLst>
                <a:ext uri="{63B3BB69-23CF-44E3-9099-C40C66FF867C}">
                  <a14:compatExt spid="_x0000_s4520"/>
                </a:ext>
                <a:ext uri="{FF2B5EF4-FFF2-40B4-BE49-F238E27FC236}">
                  <a16:creationId xmlns:a16="http://schemas.microsoft.com/office/drawing/2014/main" id="{00000000-0008-0000-0200-0000A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21" name="Button 425" hidden="1">
              <a:extLst>
                <a:ext uri="{63B3BB69-23CF-44E3-9099-C40C66FF867C}">
                  <a14:compatExt spid="_x0000_s4521"/>
                </a:ext>
                <a:ext uri="{FF2B5EF4-FFF2-40B4-BE49-F238E27FC236}">
                  <a16:creationId xmlns:a16="http://schemas.microsoft.com/office/drawing/2014/main" id="{00000000-0008-0000-0200-0000A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522" name="Button 426" hidden="1">
              <a:extLst>
                <a:ext uri="{63B3BB69-23CF-44E3-9099-C40C66FF867C}">
                  <a14:compatExt spid="_x0000_s4522"/>
                </a:ext>
                <a:ext uri="{FF2B5EF4-FFF2-40B4-BE49-F238E27FC236}">
                  <a16:creationId xmlns:a16="http://schemas.microsoft.com/office/drawing/2014/main" id="{00000000-0008-0000-0200-0000A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523" name="Button 427" hidden="1">
              <a:extLst>
                <a:ext uri="{63B3BB69-23CF-44E3-9099-C40C66FF867C}">
                  <a14:compatExt spid="_x0000_s4523"/>
                </a:ext>
                <a:ext uri="{FF2B5EF4-FFF2-40B4-BE49-F238E27FC236}">
                  <a16:creationId xmlns:a16="http://schemas.microsoft.com/office/drawing/2014/main" id="{00000000-0008-0000-0200-0000A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524" name="Button 428" hidden="1">
              <a:extLst>
                <a:ext uri="{63B3BB69-23CF-44E3-9099-C40C66FF867C}">
                  <a14:compatExt spid="_x0000_s4524"/>
                </a:ext>
                <a:ext uri="{FF2B5EF4-FFF2-40B4-BE49-F238E27FC236}">
                  <a16:creationId xmlns:a16="http://schemas.microsoft.com/office/drawing/2014/main" id="{00000000-0008-0000-0200-0000A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525" name="Button 429" hidden="1">
              <a:extLst>
                <a:ext uri="{63B3BB69-23CF-44E3-9099-C40C66FF867C}">
                  <a14:compatExt spid="_x0000_s4525"/>
                </a:ext>
                <a:ext uri="{FF2B5EF4-FFF2-40B4-BE49-F238E27FC236}">
                  <a16:creationId xmlns:a16="http://schemas.microsoft.com/office/drawing/2014/main" id="{00000000-0008-0000-0200-0000A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526" name="Button 430" hidden="1">
              <a:extLst>
                <a:ext uri="{63B3BB69-23CF-44E3-9099-C40C66FF867C}">
                  <a14:compatExt spid="_x0000_s4526"/>
                </a:ext>
                <a:ext uri="{FF2B5EF4-FFF2-40B4-BE49-F238E27FC236}">
                  <a16:creationId xmlns:a16="http://schemas.microsoft.com/office/drawing/2014/main" id="{00000000-0008-0000-0200-0000A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527" name="Button 431" hidden="1">
              <a:extLst>
                <a:ext uri="{63B3BB69-23CF-44E3-9099-C40C66FF867C}">
                  <a14:compatExt spid="_x0000_s4527"/>
                </a:ext>
                <a:ext uri="{FF2B5EF4-FFF2-40B4-BE49-F238E27FC236}">
                  <a16:creationId xmlns:a16="http://schemas.microsoft.com/office/drawing/2014/main" id="{00000000-0008-0000-0200-0000A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54</xdr:row>
          <xdr:rowOff>38100</xdr:rowOff>
        </xdr:from>
        <xdr:to>
          <xdr:col>12</xdr:col>
          <xdr:colOff>1066800</xdr:colOff>
          <xdr:row>55</xdr:row>
          <xdr:rowOff>95250</xdr:rowOff>
        </xdr:to>
        <xdr:sp macro="" textlink="">
          <xdr:nvSpPr>
            <xdr:cNvPr id="4528" name="Button 432" hidden="1">
              <a:extLst>
                <a:ext uri="{63B3BB69-23CF-44E3-9099-C40C66FF867C}">
                  <a14:compatExt spid="_x0000_s4528"/>
                </a:ext>
                <a:ext uri="{FF2B5EF4-FFF2-40B4-BE49-F238E27FC236}">
                  <a16:creationId xmlns:a16="http://schemas.microsoft.com/office/drawing/2014/main" id="{00000000-0008-0000-0200-0000B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29" name="Button 433" hidden="1">
              <a:extLst>
                <a:ext uri="{63B3BB69-23CF-44E3-9099-C40C66FF867C}">
                  <a14:compatExt spid="_x0000_s4529"/>
                </a:ext>
                <a:ext uri="{FF2B5EF4-FFF2-40B4-BE49-F238E27FC236}">
                  <a16:creationId xmlns:a16="http://schemas.microsoft.com/office/drawing/2014/main" id="{00000000-0008-0000-0200-0000B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30" name="Button 434" hidden="1">
              <a:extLst>
                <a:ext uri="{63B3BB69-23CF-44E3-9099-C40C66FF867C}">
                  <a14:compatExt spid="_x0000_s4530"/>
                </a:ext>
                <a:ext uri="{FF2B5EF4-FFF2-40B4-BE49-F238E27FC236}">
                  <a16:creationId xmlns:a16="http://schemas.microsoft.com/office/drawing/2014/main" id="{00000000-0008-0000-0200-0000B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31" name="Button 435" hidden="1">
              <a:extLst>
                <a:ext uri="{63B3BB69-23CF-44E3-9099-C40C66FF867C}">
                  <a14:compatExt spid="_x0000_s4531"/>
                </a:ext>
                <a:ext uri="{FF2B5EF4-FFF2-40B4-BE49-F238E27FC236}">
                  <a16:creationId xmlns:a16="http://schemas.microsoft.com/office/drawing/2014/main" id="{00000000-0008-0000-0200-0000B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32" name="Button 436" hidden="1">
              <a:extLst>
                <a:ext uri="{63B3BB69-23CF-44E3-9099-C40C66FF867C}">
                  <a14:compatExt spid="_x0000_s4532"/>
                </a:ext>
                <a:ext uri="{FF2B5EF4-FFF2-40B4-BE49-F238E27FC236}">
                  <a16:creationId xmlns:a16="http://schemas.microsoft.com/office/drawing/2014/main" id="{00000000-0008-0000-0200-0000B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33" name="Button 437" hidden="1">
              <a:extLst>
                <a:ext uri="{63B3BB69-23CF-44E3-9099-C40C66FF867C}">
                  <a14:compatExt spid="_x0000_s4533"/>
                </a:ext>
                <a:ext uri="{FF2B5EF4-FFF2-40B4-BE49-F238E27FC236}">
                  <a16:creationId xmlns:a16="http://schemas.microsoft.com/office/drawing/2014/main" id="{00000000-0008-0000-0200-0000B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34" name="Button 438" hidden="1">
              <a:extLst>
                <a:ext uri="{63B3BB69-23CF-44E3-9099-C40C66FF867C}">
                  <a14:compatExt spid="_x0000_s4534"/>
                </a:ext>
                <a:ext uri="{FF2B5EF4-FFF2-40B4-BE49-F238E27FC236}">
                  <a16:creationId xmlns:a16="http://schemas.microsoft.com/office/drawing/2014/main" id="{00000000-0008-0000-0200-0000B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35" name="Button 439" hidden="1">
              <a:extLst>
                <a:ext uri="{63B3BB69-23CF-44E3-9099-C40C66FF867C}">
                  <a14:compatExt spid="_x0000_s4535"/>
                </a:ext>
                <a:ext uri="{FF2B5EF4-FFF2-40B4-BE49-F238E27FC236}">
                  <a16:creationId xmlns:a16="http://schemas.microsoft.com/office/drawing/2014/main" id="{00000000-0008-0000-0200-0000B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55</xdr:row>
          <xdr:rowOff>38100</xdr:rowOff>
        </xdr:from>
        <xdr:to>
          <xdr:col>12</xdr:col>
          <xdr:colOff>1066800</xdr:colOff>
          <xdr:row>56</xdr:row>
          <xdr:rowOff>95250</xdr:rowOff>
        </xdr:to>
        <xdr:sp macro="" textlink="">
          <xdr:nvSpPr>
            <xdr:cNvPr id="4536" name="Button 440" hidden="1">
              <a:extLst>
                <a:ext uri="{63B3BB69-23CF-44E3-9099-C40C66FF867C}">
                  <a14:compatExt spid="_x0000_s4536"/>
                </a:ext>
                <a:ext uri="{FF2B5EF4-FFF2-40B4-BE49-F238E27FC236}">
                  <a16:creationId xmlns:a16="http://schemas.microsoft.com/office/drawing/2014/main" id="{00000000-0008-0000-0200-0000B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&#283;ra%20&#352;tulcov&#225;\AppData\Local\Microsoft\Windows\INetCache\Content.Outlook\1AJGQQ36\1-%20PR&#780;EHLED%20ROC&#780;NI&#769;CH%20STAVEBN&#205;CH%20AKCI&#769;%20(v.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řehled ročních akcí"/>
      <sheetName val="Roční souhn"/>
      <sheetName val="List2"/>
      <sheetName val="List3"/>
      <sheetName val="Přehled po stř. dle druhu akce"/>
      <sheetName val="číselník"/>
      <sheetName val="1- PŘEHLED ROČNÍCH STAVEBNÍC"/>
    </sheetNames>
    <definedNames>
      <definedName name="Aktualizovat"/>
    </defined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3" Type="http://schemas.openxmlformats.org/officeDocument/2006/relationships/vmlDrawing" Target="../drawings/vmlDrawing3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6" Type="http://schemas.openxmlformats.org/officeDocument/2006/relationships/ctrlProp" Target="../ctrlProps/ctrlProp13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omments" Target="../comments3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" Type="http://schemas.openxmlformats.org/officeDocument/2006/relationships/printerSettings" Target="../printerSettings/printerSettings3.bin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4"/>
  <sheetViews>
    <sheetView zoomScale="70" zoomScaleNormal="70" workbookViewId="0">
      <pane ySplit="2" topLeftCell="A3" activePane="bottomLeft" state="frozen"/>
      <selection pane="bottomLeft" activeCell="J7" sqref="J7"/>
    </sheetView>
  </sheetViews>
  <sheetFormatPr defaultRowHeight="15" x14ac:dyDescent="0.25"/>
  <cols>
    <col min="1" max="1" width="5.140625" customWidth="1"/>
    <col min="2" max="2" width="3.7109375" customWidth="1"/>
    <col min="3" max="3" width="3.140625" customWidth="1"/>
    <col min="4" max="4" width="50.28515625" customWidth="1"/>
    <col min="5" max="5" width="17.85546875" style="31" customWidth="1"/>
    <col min="6" max="7" width="18.28515625" style="31" customWidth="1"/>
    <col min="8" max="8" width="17.28515625" style="31" customWidth="1"/>
  </cols>
  <sheetData>
    <row r="1" spans="1:10" s="1" customFormat="1" x14ac:dyDescent="0.25">
      <c r="A1" s="5"/>
      <c r="B1" s="6"/>
      <c r="C1" s="6"/>
      <c r="D1" s="6"/>
      <c r="E1" s="51">
        <v>2021</v>
      </c>
      <c r="F1" s="51">
        <v>2022</v>
      </c>
      <c r="G1" s="306">
        <v>2023</v>
      </c>
      <c r="H1" s="307"/>
    </row>
    <row r="2" spans="1:10" ht="15.75" thickBot="1" x14ac:dyDescent="0.3">
      <c r="A2" s="49"/>
      <c r="B2" s="2"/>
      <c r="C2" s="2"/>
      <c r="D2" s="2"/>
      <c r="E2" s="52" t="s">
        <v>0</v>
      </c>
      <c r="F2" s="52" t="s">
        <v>0</v>
      </c>
      <c r="G2" s="52" t="s">
        <v>435</v>
      </c>
      <c r="H2" s="52" t="s">
        <v>0</v>
      </c>
    </row>
    <row r="3" spans="1:10" ht="15.75" thickTop="1" x14ac:dyDescent="0.25">
      <c r="A3" s="15" t="s">
        <v>1</v>
      </c>
      <c r="B3" s="34"/>
      <c r="C3" s="34"/>
      <c r="D3" s="34"/>
      <c r="E3" s="93">
        <v>177051</v>
      </c>
      <c r="F3" s="87">
        <v>207242.92730000001</v>
      </c>
      <c r="G3" s="93">
        <v>218140.03478000002</v>
      </c>
      <c r="H3" s="93">
        <f t="shared" ref="H3" si="0">H4+H7+H17</f>
        <v>211944.59931999998</v>
      </c>
    </row>
    <row r="4" spans="1:10" x14ac:dyDescent="0.25">
      <c r="A4" s="20"/>
      <c r="B4" s="16" t="s">
        <v>2</v>
      </c>
      <c r="C4" s="16"/>
      <c r="D4" s="16"/>
      <c r="E4" s="53">
        <v>107318</v>
      </c>
      <c r="F4" s="77">
        <v>118972.98401</v>
      </c>
      <c r="G4" s="53">
        <v>127719</v>
      </c>
      <c r="H4" s="53">
        <f t="shared" ref="H4" si="1">H5+H6</f>
        <v>125879.85924000001</v>
      </c>
    </row>
    <row r="5" spans="1:10" x14ac:dyDescent="0.25">
      <c r="A5" s="8"/>
      <c r="D5" t="s">
        <v>3</v>
      </c>
      <c r="E5" s="224">
        <v>105843</v>
      </c>
      <c r="F5" s="78">
        <v>114005</v>
      </c>
      <c r="G5" s="103">
        <v>123745</v>
      </c>
      <c r="H5" s="103">
        <f>110709+3614+5148</f>
        <v>119471</v>
      </c>
      <c r="I5" s="31"/>
    </row>
    <row r="6" spans="1:10" x14ac:dyDescent="0.25">
      <c r="A6" s="7"/>
      <c r="B6" s="4"/>
      <c r="C6" s="4"/>
      <c r="D6" s="4" t="s">
        <v>4</v>
      </c>
      <c r="E6" s="225">
        <v>1475</v>
      </c>
      <c r="F6" s="75">
        <v>4967.9840100000001</v>
      </c>
      <c r="G6" s="104">
        <v>3974</v>
      </c>
      <c r="H6" s="104">
        <f>Fondy!I8+Fondy!I7+Fondy!I15+'Duch.zaměst.a běžné činnosti PS'!N4+'Duch.zaměst.a běžné činnosti PS'!M4+804</f>
        <v>6408.8592399999998</v>
      </c>
      <c r="I6" s="31"/>
    </row>
    <row r="7" spans="1:10" x14ac:dyDescent="0.25">
      <c r="A7" s="20"/>
      <c r="B7" s="16" t="s">
        <v>5</v>
      </c>
      <c r="C7" s="16"/>
      <c r="D7" s="16"/>
      <c r="E7" s="53">
        <v>53525</v>
      </c>
      <c r="F7" s="77">
        <v>65632.94329000001</v>
      </c>
      <c r="G7" s="53">
        <v>75653.034780000016</v>
      </c>
      <c r="H7" s="53">
        <f t="shared" ref="H7" si="2">H8+H13</f>
        <v>74297.740079999989</v>
      </c>
      <c r="I7" s="31"/>
      <c r="J7" s="31"/>
    </row>
    <row r="8" spans="1:10" x14ac:dyDescent="0.25">
      <c r="A8" s="8"/>
      <c r="C8" s="25" t="s">
        <v>6</v>
      </c>
      <c r="E8" s="224">
        <v>33863</v>
      </c>
      <c r="F8" s="78">
        <v>47298.94329000001</v>
      </c>
      <c r="G8" s="103">
        <v>55041.034780000009</v>
      </c>
      <c r="H8" s="103">
        <f>SUM(H9:H12)</f>
        <v>55032.740079999996</v>
      </c>
    </row>
    <row r="9" spans="1:10" x14ac:dyDescent="0.25">
      <c r="A9" s="8"/>
      <c r="D9" t="s">
        <v>7</v>
      </c>
      <c r="E9" s="224">
        <v>23149</v>
      </c>
      <c r="F9" s="78">
        <v>33076.678080000012</v>
      </c>
      <c r="G9" s="103">
        <v>42790.303280000007</v>
      </c>
      <c r="H9" s="103">
        <f>'Duch.zaměst.a běžné činnosti PS'!M8</f>
        <v>41914.614419999998</v>
      </c>
    </row>
    <row r="10" spans="1:10" x14ac:dyDescent="0.25">
      <c r="A10" s="8"/>
      <c r="D10" t="s">
        <v>8</v>
      </c>
      <c r="E10" s="224">
        <v>2250</v>
      </c>
      <c r="F10" s="78">
        <v>1933</v>
      </c>
      <c r="G10" s="103">
        <v>7323</v>
      </c>
      <c r="H10" s="103">
        <f>'Opravy, investice a projekty'!M4</f>
        <v>4542</v>
      </c>
    </row>
    <row r="11" spans="1:10" x14ac:dyDescent="0.25">
      <c r="A11" s="8"/>
      <c r="D11" t="s">
        <v>9</v>
      </c>
      <c r="E11" s="224">
        <v>1129</v>
      </c>
      <c r="F11" s="78">
        <v>2415</v>
      </c>
      <c r="G11" s="103">
        <v>200</v>
      </c>
      <c r="H11" s="103">
        <v>1819</v>
      </c>
    </row>
    <row r="12" spans="1:10" x14ac:dyDescent="0.25">
      <c r="A12" s="8"/>
      <c r="D12" t="s">
        <v>10</v>
      </c>
      <c r="E12" s="224">
        <v>7335</v>
      </c>
      <c r="F12" s="78">
        <v>9874.2652100000014</v>
      </c>
      <c r="G12" s="103">
        <v>4727.7314999999999</v>
      </c>
      <c r="H12" s="103">
        <f>'Opravy, investice a projekty'!N4+'Duch.zaměst.a běžné činnosti PS'!N8</f>
        <v>6757.1256599999997</v>
      </c>
    </row>
    <row r="13" spans="1:10" x14ac:dyDescent="0.25">
      <c r="A13" s="8"/>
      <c r="C13" t="s">
        <v>11</v>
      </c>
      <c r="E13" s="224">
        <v>19662</v>
      </c>
      <c r="F13" s="78">
        <v>18334</v>
      </c>
      <c r="G13" s="103">
        <v>20612</v>
      </c>
      <c r="H13" s="103">
        <f t="shared" ref="H13" si="3">SUM(H14:H16)</f>
        <v>19265</v>
      </c>
    </row>
    <row r="14" spans="1:10" x14ac:dyDescent="0.25">
      <c r="A14" s="8"/>
      <c r="D14" t="s">
        <v>3</v>
      </c>
      <c r="E14" s="224">
        <v>9161</v>
      </c>
      <c r="F14" s="78">
        <v>9484</v>
      </c>
      <c r="G14" s="103">
        <v>10750</v>
      </c>
      <c r="H14" s="103">
        <f>6699+4148+53+12</f>
        <v>10912</v>
      </c>
      <c r="I14" s="107"/>
      <c r="J14" s="107"/>
    </row>
    <row r="15" spans="1:10" x14ac:dyDescent="0.25">
      <c r="A15" s="8"/>
      <c r="D15" t="s">
        <v>12</v>
      </c>
      <c r="E15" s="224">
        <v>7493</v>
      </c>
      <c r="F15" s="78">
        <v>7372</v>
      </c>
      <c r="G15" s="103">
        <v>8000</v>
      </c>
      <c r="H15" s="103">
        <f>8000-804</f>
        <v>7196</v>
      </c>
      <c r="J15" s="107"/>
    </row>
    <row r="16" spans="1:10" x14ac:dyDescent="0.25">
      <c r="A16" s="7"/>
      <c r="B16" s="4"/>
      <c r="C16" s="4"/>
      <c r="D16" s="4" t="s">
        <v>13</v>
      </c>
      <c r="E16" s="225">
        <v>3008</v>
      </c>
      <c r="F16" s="75">
        <v>1478</v>
      </c>
      <c r="G16" s="104">
        <v>1862</v>
      </c>
      <c r="H16" s="104">
        <f>Fondy!I16-Fondy!I15-Fondy!I7-Fondy!I8+'Opravy, investice a projekty'!O4</f>
        <v>1157</v>
      </c>
      <c r="I16" s="31"/>
    </row>
    <row r="17" spans="1:10" x14ac:dyDescent="0.25">
      <c r="A17" s="20"/>
      <c r="B17" s="16" t="s">
        <v>14</v>
      </c>
      <c r="C17" s="16"/>
      <c r="D17" s="16"/>
      <c r="E17" s="53">
        <v>16208</v>
      </c>
      <c r="F17" s="77">
        <v>22637</v>
      </c>
      <c r="G17" s="53">
        <v>20568</v>
      </c>
      <c r="H17" s="53">
        <f t="shared" ref="H17" si="4">SUM(H18:H20)</f>
        <v>11767</v>
      </c>
    </row>
    <row r="18" spans="1:10" x14ac:dyDescent="0.25">
      <c r="A18" s="8"/>
      <c r="C18" t="s">
        <v>15</v>
      </c>
      <c r="E18" s="224">
        <v>1251</v>
      </c>
      <c r="F18" s="78">
        <v>20701</v>
      </c>
      <c r="G18" s="103">
        <v>20538</v>
      </c>
      <c r="H18" s="103">
        <f>'Opravy, investice a projekty'!M31+'Opravy, investice a projekty'!N31+'Opravy, investice a projekty'!M35+'Opravy, investice a projekty'!N35-'Opravy, investice a projekty'!N36-'Opravy, investice a projekty'!N34</f>
        <v>10157</v>
      </c>
    </row>
    <row r="19" spans="1:10" x14ac:dyDescent="0.25">
      <c r="A19" s="8"/>
      <c r="C19" t="s">
        <v>16</v>
      </c>
      <c r="E19" s="224">
        <v>55</v>
      </c>
      <c r="F19" s="78">
        <v>0</v>
      </c>
      <c r="G19" s="103">
        <v>0</v>
      </c>
      <c r="H19" s="103">
        <f>'Opravy, investice a projekty'!O31+'Opravy, investice a projekty'!O35</f>
        <v>0</v>
      </c>
    </row>
    <row r="20" spans="1:10" ht="15.75" thickBot="1" x14ac:dyDescent="0.3">
      <c r="A20" s="9"/>
      <c r="B20" s="3"/>
      <c r="C20" s="3" t="s">
        <v>17</v>
      </c>
      <c r="D20" s="3"/>
      <c r="E20" s="227">
        <v>14902</v>
      </c>
      <c r="F20" s="90">
        <v>1936</v>
      </c>
      <c r="G20" s="105">
        <v>30</v>
      </c>
      <c r="H20" s="105">
        <f>'Opravy, investice a projekty'!N34</f>
        <v>1610</v>
      </c>
    </row>
    <row r="21" spans="1:10" x14ac:dyDescent="0.25">
      <c r="A21" s="15" t="s">
        <v>18</v>
      </c>
      <c r="B21" s="34"/>
      <c r="C21" s="34"/>
      <c r="D21" s="34"/>
      <c r="E21" s="93">
        <v>176258</v>
      </c>
      <c r="F21" s="87">
        <v>203781.68348000266</v>
      </c>
      <c r="G21" s="93">
        <v>214695.266492</v>
      </c>
      <c r="H21" s="93">
        <f t="shared" ref="H21" si="5">H22+H26+H43</f>
        <v>217111.29899999953</v>
      </c>
    </row>
    <row r="22" spans="1:10" x14ac:dyDescent="0.25">
      <c r="A22" s="20"/>
      <c r="B22" s="16" t="s">
        <v>19</v>
      </c>
      <c r="C22" s="16"/>
      <c r="D22" s="16"/>
      <c r="E22" s="53">
        <v>108724</v>
      </c>
      <c r="F22" s="77">
        <v>118973.18800000267</v>
      </c>
      <c r="G22" s="53">
        <v>128558.69749199999</v>
      </c>
      <c r="H22" s="53">
        <f t="shared" ref="H22" si="6">SUM(H23:H25)</f>
        <v>125879.71399999953</v>
      </c>
    </row>
    <row r="23" spans="1:10" x14ac:dyDescent="0.25">
      <c r="A23" s="10"/>
      <c r="B23" s="1"/>
      <c r="C23" t="s">
        <v>20</v>
      </c>
      <c r="E23" s="224">
        <v>100543</v>
      </c>
      <c r="F23" s="78">
        <v>109238.26600000267</v>
      </c>
      <c r="G23" s="103">
        <v>117468.41299999999</v>
      </c>
      <c r="H23" s="103">
        <f>'Duch.zaměst.a běžné činnosti PS'!L5</f>
        <v>114112.82999999954</v>
      </c>
    </row>
    <row r="24" spans="1:10" x14ac:dyDescent="0.25">
      <c r="A24" s="10"/>
      <c r="B24" s="1"/>
      <c r="C24" t="s">
        <v>21</v>
      </c>
      <c r="E24" s="224">
        <v>4104</v>
      </c>
      <c r="F24" s="78">
        <v>5330.5520000000006</v>
      </c>
      <c r="G24" s="103">
        <v>6668.4704920000004</v>
      </c>
      <c r="H24" s="103">
        <f>'Duch.zaměst.a běžné činnosti PS'!L6</f>
        <v>6331.9400000000014</v>
      </c>
    </row>
    <row r="25" spans="1:10" x14ac:dyDescent="0.25">
      <c r="A25" s="50"/>
      <c r="B25" s="24"/>
      <c r="C25" s="4" t="s">
        <v>22</v>
      </c>
      <c r="D25" s="4"/>
      <c r="E25" s="225">
        <v>4077</v>
      </c>
      <c r="F25" s="75">
        <v>4404.3700000000026</v>
      </c>
      <c r="G25" s="104">
        <v>4421.8140000000003</v>
      </c>
      <c r="H25" s="104">
        <f>'Duch.zaměst.a běžné činnosti PS'!L7</f>
        <v>5434.9439999999868</v>
      </c>
    </row>
    <row r="26" spans="1:10" x14ac:dyDescent="0.25">
      <c r="A26" s="20"/>
      <c r="B26" s="16" t="s">
        <v>23</v>
      </c>
      <c r="C26" s="16"/>
      <c r="D26" s="16"/>
      <c r="E26" s="53">
        <v>52986</v>
      </c>
      <c r="F26" s="77">
        <v>62333.49547999999</v>
      </c>
      <c r="G26" s="53">
        <v>71353.569000000003</v>
      </c>
      <c r="H26" s="53">
        <f t="shared" ref="H26" si="7">H27+H40</f>
        <v>68231.584999999992</v>
      </c>
      <c r="I26" s="31"/>
      <c r="J26" s="31"/>
    </row>
    <row r="27" spans="1:10" x14ac:dyDescent="0.25">
      <c r="A27" s="10"/>
      <c r="B27" s="1"/>
      <c r="C27" s="1" t="s">
        <v>24</v>
      </c>
      <c r="D27" s="1"/>
      <c r="E27" s="226">
        <v>47392</v>
      </c>
      <c r="F27" s="86">
        <v>51082.49547999999</v>
      </c>
      <c r="G27" s="108">
        <v>62030.569000000003</v>
      </c>
      <c r="H27" s="108">
        <f t="shared" ref="H27" si="8">SUM(H28:H35)+H37+H39</f>
        <v>59651.584999999999</v>
      </c>
      <c r="I27" s="31"/>
      <c r="J27" s="31"/>
    </row>
    <row r="28" spans="1:10" x14ac:dyDescent="0.25">
      <c r="A28" s="8"/>
      <c r="D28" t="str">
        <f>'Duch.zaměst.a běžné činnosti PS'!B9</f>
        <v>Správa církve</v>
      </c>
      <c r="E28" s="224">
        <v>5693</v>
      </c>
      <c r="F28" s="78">
        <v>5504.058</v>
      </c>
      <c r="G28" s="103">
        <v>5567.82</v>
      </c>
      <c r="H28" s="103">
        <f>'Duch.zaměst.a běžné činnosti PS'!L9</f>
        <v>6198.1949999999906</v>
      </c>
    </row>
    <row r="29" spans="1:10" x14ac:dyDescent="0.25">
      <c r="A29" s="8"/>
      <c r="D29" t="str">
        <f>'Duch.zaměst.a běžné činnosti PS'!B12</f>
        <v>Administrativa a ekonomika povšechného sboru</v>
      </c>
      <c r="E29" s="224">
        <v>7514</v>
      </c>
      <c r="F29" s="78">
        <v>8487.5939999999991</v>
      </c>
      <c r="G29" s="103">
        <v>10305.276</v>
      </c>
      <c r="H29" s="103">
        <f>'Duch.zaměst.a běžné činnosti PS'!L12</f>
        <v>9816.474000000002</v>
      </c>
    </row>
    <row r="30" spans="1:10" x14ac:dyDescent="0.25">
      <c r="A30" s="8"/>
      <c r="D30" t="str">
        <f>'Duch.zaměst.a běžné činnosti PS'!B15</f>
        <v>Provozně-technické zázemí povšechného sboru</v>
      </c>
      <c r="E30" s="224">
        <v>4162</v>
      </c>
      <c r="F30" s="78">
        <v>4468.9523799999961</v>
      </c>
      <c r="G30" s="103">
        <v>4804.6220000000003</v>
      </c>
      <c r="H30" s="103">
        <f>'Duch.zaměst.a běžné činnosti PS'!L15</f>
        <v>4906.6279999999988</v>
      </c>
    </row>
    <row r="31" spans="1:10" x14ac:dyDescent="0.25">
      <c r="A31" s="8"/>
      <c r="D31" t="str">
        <f>'Duch.zaměst.a běžné činnosti PS'!B18</f>
        <v>Vnější vztahy</v>
      </c>
      <c r="E31" s="224">
        <v>4383</v>
      </c>
      <c r="F31" s="78">
        <v>3970.9490000000005</v>
      </c>
      <c r="G31" s="103">
        <v>4909.3960000000006</v>
      </c>
      <c r="H31" s="103">
        <f>'Duch.zaměst.a běžné činnosti PS'!L18</f>
        <v>3969.8090000000002</v>
      </c>
    </row>
    <row r="32" spans="1:10" x14ac:dyDescent="0.25">
      <c r="A32" s="8"/>
      <c r="D32" t="str">
        <f>'Duch.zaměst.a běžné činnosti PS'!B21</f>
        <v>Publikační činnost, komunikace</v>
      </c>
      <c r="E32" s="224">
        <v>4328</v>
      </c>
      <c r="F32" s="78">
        <v>2665.9281000000005</v>
      </c>
      <c r="G32" s="103">
        <v>3441.66</v>
      </c>
      <c r="H32" s="103">
        <f>'Duch.zaměst.a běžné činnosti PS'!L21</f>
        <v>3297.3729999999996</v>
      </c>
    </row>
    <row r="33" spans="1:8" x14ac:dyDescent="0.25">
      <c r="A33" s="8"/>
      <c r="D33" t="str">
        <f>'Duch.zaměst.a běžné činnosti PS'!B24</f>
        <v>Celocírkevní aktivity</v>
      </c>
      <c r="E33" s="224">
        <v>6742</v>
      </c>
      <c r="F33" s="78">
        <v>7383.7150000000001</v>
      </c>
      <c r="G33" s="103">
        <v>9581.8909999999996</v>
      </c>
      <c r="H33" s="103">
        <f>'Duch.zaměst.a běžné činnosti PS'!L24</f>
        <v>8886.1669999999995</v>
      </c>
    </row>
    <row r="34" spans="1:8" x14ac:dyDescent="0.25">
      <c r="A34" s="8"/>
      <c r="D34" t="str">
        <f>'Duch.zaměst.a běžné činnosti PS'!B28</f>
        <v>Správa fondů</v>
      </c>
      <c r="E34" s="224">
        <v>391</v>
      </c>
      <c r="F34" s="78">
        <v>511.1479999999998</v>
      </c>
      <c r="G34" s="103">
        <v>591.31899999999996</v>
      </c>
      <c r="H34" s="103">
        <f>'Duch.zaměst.a běžné činnosti PS'!L28</f>
        <v>548.38900000000001</v>
      </c>
    </row>
    <row r="35" spans="1:8" x14ac:dyDescent="0.25">
      <c r="A35" s="8"/>
      <c r="D35" t="str">
        <f>'Duch.zaměst.a běžné činnosti PS'!B32</f>
        <v>Využívání majetku - církevní střediska</v>
      </c>
      <c r="E35" s="224">
        <v>8106</v>
      </c>
      <c r="F35" s="78">
        <v>9765.2089999999971</v>
      </c>
      <c r="G35" s="103">
        <v>10652.525</v>
      </c>
      <c r="H35" s="103">
        <f>'Duch.zaměst.a běžné činnosti PS'!L32</f>
        <v>11129.96</v>
      </c>
    </row>
    <row r="36" spans="1:8" x14ac:dyDescent="0.25">
      <c r="A36" s="8"/>
      <c r="D36" t="s">
        <v>25</v>
      </c>
      <c r="E36" s="224">
        <v>790</v>
      </c>
      <c r="F36" s="78">
        <v>650</v>
      </c>
      <c r="G36" s="103">
        <v>700</v>
      </c>
      <c r="H36" s="103">
        <v>750</v>
      </c>
    </row>
    <row r="37" spans="1:8" x14ac:dyDescent="0.25">
      <c r="A37" s="8"/>
      <c r="D37" t="str">
        <f>'Duch.zaměst.a běžné činnosti PS'!B35</f>
        <v>Využívání majetku - domy a kostely</v>
      </c>
      <c r="E37" s="224">
        <v>4872</v>
      </c>
      <c r="F37" s="78">
        <v>7871.9420000000009</v>
      </c>
      <c r="G37" s="103">
        <v>10876.06</v>
      </c>
      <c r="H37" s="103">
        <f>'Duch.zaměst.a běžné činnosti PS'!L35+H38</f>
        <v>10592.590000000004</v>
      </c>
    </row>
    <row r="38" spans="1:8" x14ac:dyDescent="0.25">
      <c r="A38" s="8"/>
      <c r="D38" t="s">
        <v>25</v>
      </c>
      <c r="E38" s="224">
        <v>1213</v>
      </c>
      <c r="F38" s="78">
        <v>3800</v>
      </c>
      <c r="G38" s="103">
        <v>6000</v>
      </c>
      <c r="H38" s="103">
        <v>6000</v>
      </c>
    </row>
    <row r="39" spans="1:8" x14ac:dyDescent="0.25">
      <c r="A39" s="8"/>
      <c r="D39" t="s">
        <v>26</v>
      </c>
      <c r="E39" s="224">
        <v>1201</v>
      </c>
      <c r="F39" s="78">
        <v>453</v>
      </c>
      <c r="G39" s="103">
        <v>1300</v>
      </c>
      <c r="H39" s="103">
        <f>253+53</f>
        <v>306</v>
      </c>
    </row>
    <row r="40" spans="1:8" x14ac:dyDescent="0.25">
      <c r="A40" s="8"/>
      <c r="C40" s="1" t="s">
        <v>27</v>
      </c>
      <c r="E40" s="226">
        <v>5594</v>
      </c>
      <c r="F40" s="86">
        <v>11251</v>
      </c>
      <c r="G40" s="108">
        <v>9323</v>
      </c>
      <c r="H40" s="108">
        <f>SUM(H41:H42)</f>
        <v>8580</v>
      </c>
    </row>
    <row r="41" spans="1:8" x14ac:dyDescent="0.25">
      <c r="A41" s="8"/>
      <c r="C41" s="1"/>
      <c r="D41" s="25" t="s">
        <v>28</v>
      </c>
      <c r="E41" s="224">
        <v>3848</v>
      </c>
      <c r="F41" s="78">
        <v>3958</v>
      </c>
      <c r="G41" s="103">
        <v>3638</v>
      </c>
      <c r="H41" s="103">
        <f>'Opravy, investice a projekty'!L51</f>
        <v>2481</v>
      </c>
    </row>
    <row r="42" spans="1:8" x14ac:dyDescent="0.25">
      <c r="A42" s="7"/>
      <c r="B42" s="4"/>
      <c r="C42" s="24"/>
      <c r="D42" s="32" t="s">
        <v>29</v>
      </c>
      <c r="E42" s="225">
        <v>1746</v>
      </c>
      <c r="F42" s="75">
        <v>7293</v>
      </c>
      <c r="G42" s="104">
        <v>5685</v>
      </c>
      <c r="H42" s="104">
        <f>'Opravy, investice a projekty'!L50</f>
        <v>6099</v>
      </c>
    </row>
    <row r="43" spans="1:8" x14ac:dyDescent="0.25">
      <c r="A43" s="20"/>
      <c r="B43" s="16" t="s">
        <v>30</v>
      </c>
      <c r="C43" s="16"/>
      <c r="D43" s="16"/>
      <c r="E43" s="53">
        <v>14548</v>
      </c>
      <c r="F43" s="77">
        <v>22475</v>
      </c>
      <c r="G43" s="53">
        <v>26083</v>
      </c>
      <c r="H43" s="53">
        <f t="shared" ref="H43" si="9">SUM(H44:H46)</f>
        <v>23000</v>
      </c>
    </row>
    <row r="44" spans="1:8" x14ac:dyDescent="0.25">
      <c r="A44" s="10"/>
      <c r="D44" t="s">
        <v>31</v>
      </c>
      <c r="E44" s="224">
        <v>4649</v>
      </c>
      <c r="F44" s="78">
        <v>3734</v>
      </c>
      <c r="G44" s="103">
        <v>3783</v>
      </c>
      <c r="H44" s="103">
        <f>'Opravy, investice a projekty'!L35</f>
        <v>3470</v>
      </c>
    </row>
    <row r="45" spans="1:8" x14ac:dyDescent="0.25">
      <c r="A45" s="10"/>
      <c r="D45" t="s">
        <v>32</v>
      </c>
      <c r="E45" s="224">
        <v>7743</v>
      </c>
      <c r="F45" s="78">
        <v>18741</v>
      </c>
      <c r="G45" s="103">
        <v>22300</v>
      </c>
      <c r="H45" s="103">
        <f>'Opravy, investice a projekty'!L31</f>
        <v>19530</v>
      </c>
    </row>
    <row r="46" spans="1:8" x14ac:dyDescent="0.25">
      <c r="A46" s="7"/>
      <c r="B46" s="4"/>
      <c r="C46" s="4"/>
      <c r="D46" s="4" t="s">
        <v>33</v>
      </c>
      <c r="E46" s="225">
        <v>2156</v>
      </c>
      <c r="F46" s="75">
        <v>0</v>
      </c>
      <c r="G46" s="104">
        <v>0</v>
      </c>
      <c r="H46" s="104">
        <v>0</v>
      </c>
    </row>
    <row r="47" spans="1:8" x14ac:dyDescent="0.25">
      <c r="A47" s="15" t="s">
        <v>34</v>
      </c>
      <c r="B47" s="34"/>
      <c r="C47" s="34"/>
      <c r="D47" s="34"/>
      <c r="E47" s="93">
        <v>2199</v>
      </c>
      <c r="F47" s="87">
        <v>3461.2438199973476</v>
      </c>
      <c r="G47" s="93">
        <v>-2056</v>
      </c>
      <c r="H47" s="93">
        <f>H48+H49+H50</f>
        <v>-5166.699679999525</v>
      </c>
    </row>
    <row r="48" spans="1:8" x14ac:dyDescent="0.25">
      <c r="A48" s="22"/>
      <c r="B48" s="17" t="s">
        <v>35</v>
      </c>
      <c r="C48" s="17"/>
      <c r="D48" s="17"/>
      <c r="E48" s="94">
        <v>0</v>
      </c>
      <c r="F48" s="91">
        <v>-0.20399000267207157</v>
      </c>
      <c r="G48" s="94">
        <v>-839.69749199999205</v>
      </c>
      <c r="H48" s="94">
        <f t="shared" ref="H48" si="10">H4-H22</f>
        <v>0.14524000047822483</v>
      </c>
    </row>
    <row r="49" spans="1:11" x14ac:dyDescent="0.25">
      <c r="A49" s="22"/>
      <c r="B49" s="17" t="s">
        <v>23</v>
      </c>
      <c r="C49" s="17"/>
      <c r="D49" s="17"/>
      <c r="E49" s="94">
        <v>539</v>
      </c>
      <c r="F49" s="91">
        <v>3299.4478100000197</v>
      </c>
      <c r="G49" s="94">
        <v>4299.4657800000132</v>
      </c>
      <c r="H49" s="94">
        <f t="shared" ref="H49" si="11">H7-H26</f>
        <v>6066.1550799999968</v>
      </c>
    </row>
    <row r="50" spans="1:11" x14ac:dyDescent="0.25">
      <c r="A50" s="23"/>
      <c r="B50" s="18" t="s">
        <v>36</v>
      </c>
      <c r="C50" s="18"/>
      <c r="D50" s="18"/>
      <c r="E50" s="54">
        <v>1660</v>
      </c>
      <c r="F50" s="92">
        <v>162</v>
      </c>
      <c r="G50" s="54">
        <v>-5515</v>
      </c>
      <c r="H50" s="54">
        <f t="shared" ref="H50" si="12">H17-H43</f>
        <v>-11233</v>
      </c>
      <c r="I50" s="31"/>
    </row>
    <row r="51" spans="1:11" x14ac:dyDescent="0.25">
      <c r="A51" s="15" t="s">
        <v>37</v>
      </c>
      <c r="B51" s="34"/>
      <c r="C51" s="34"/>
      <c r="D51" s="34"/>
      <c r="E51" s="93">
        <v>-2121</v>
      </c>
      <c r="F51" s="87">
        <v>-1781</v>
      </c>
      <c r="G51" s="93">
        <v>3750</v>
      </c>
      <c r="H51" s="93">
        <f>SUM(H52:H53)</f>
        <v>5253</v>
      </c>
    </row>
    <row r="52" spans="1:11" x14ac:dyDescent="0.25">
      <c r="A52" s="8"/>
      <c r="B52" t="s">
        <v>38</v>
      </c>
      <c r="E52" s="224">
        <v>0</v>
      </c>
      <c r="F52" s="78">
        <v>0</v>
      </c>
      <c r="G52" s="103">
        <v>5500</v>
      </c>
      <c r="H52" s="103">
        <v>7000</v>
      </c>
    </row>
    <row r="53" spans="1:11" x14ac:dyDescent="0.25">
      <c r="A53" s="7"/>
      <c r="B53" s="4" t="s">
        <v>39</v>
      </c>
      <c r="C53" s="4"/>
      <c r="D53" s="4"/>
      <c r="E53" s="225">
        <v>-2121</v>
      </c>
      <c r="F53" s="75">
        <v>-1781</v>
      </c>
      <c r="G53" s="104">
        <v>-1750</v>
      </c>
      <c r="H53" s="104">
        <v>-1747</v>
      </c>
      <c r="K53" s="31"/>
    </row>
    <row r="54" spans="1:11" x14ac:dyDescent="0.25">
      <c r="A54" s="36" t="s">
        <v>40</v>
      </c>
      <c r="B54" s="37"/>
      <c r="C54" s="37"/>
      <c r="D54" s="37"/>
      <c r="E54" s="249">
        <v>0</v>
      </c>
      <c r="F54" s="89">
        <v>0</v>
      </c>
      <c r="G54" s="106">
        <v>1694</v>
      </c>
      <c r="H54" s="106">
        <v>0</v>
      </c>
      <c r="K54" s="31"/>
    </row>
    <row r="55" spans="1:11" ht="18.75" customHeight="1" thickBot="1" x14ac:dyDescent="0.3">
      <c r="A55" s="19" t="s">
        <v>41</v>
      </c>
      <c r="B55" s="35"/>
      <c r="C55" s="35"/>
      <c r="D55" s="35"/>
      <c r="E55" s="55">
        <v>78</v>
      </c>
      <c r="F55" s="88">
        <v>1680.2438199973476</v>
      </c>
      <c r="G55" s="55">
        <v>-0.23171199997887015</v>
      </c>
      <c r="H55" s="55">
        <f>H47+H51-H54</f>
        <v>86.30032000047504</v>
      </c>
      <c r="I55" s="31"/>
      <c r="J55" s="31"/>
    </row>
    <row r="56" spans="1:11" ht="0.75" customHeight="1" x14ac:dyDescent="0.25"/>
    <row r="57" spans="1:11" ht="17.25" hidden="1" customHeight="1" x14ac:dyDescent="0.25">
      <c r="A57" s="1"/>
    </row>
    <row r="58" spans="1:11" ht="16.5" hidden="1" customHeight="1" x14ac:dyDescent="0.25">
      <c r="C58" s="1"/>
      <c r="D58" s="39"/>
    </row>
    <row r="59" spans="1:11" ht="12.75" hidden="1" customHeight="1" x14ac:dyDescent="0.25">
      <c r="D59" s="31"/>
    </row>
    <row r="60" spans="1:11" ht="12.75" hidden="1" customHeight="1" x14ac:dyDescent="0.25">
      <c r="D60" s="31"/>
    </row>
    <row r="61" spans="1:11" ht="0.75" hidden="1" customHeight="1" x14ac:dyDescent="0.25">
      <c r="D61" s="31"/>
    </row>
    <row r="62" spans="1:11" hidden="1" x14ac:dyDescent="0.25">
      <c r="D62" s="31"/>
    </row>
    <row r="63" spans="1:11" hidden="1" x14ac:dyDescent="0.25">
      <c r="D63" s="31"/>
    </row>
    <row r="64" spans="1:11" hidden="1" x14ac:dyDescent="0.25">
      <c r="D64" s="31"/>
    </row>
    <row r="65" spans="3:7" hidden="1" x14ac:dyDescent="0.25">
      <c r="D65" s="31"/>
    </row>
    <row r="66" spans="3:7" hidden="1" x14ac:dyDescent="0.25">
      <c r="D66" s="31"/>
    </row>
    <row r="67" spans="3:7" hidden="1" x14ac:dyDescent="0.25">
      <c r="D67" s="31"/>
    </row>
    <row r="68" spans="3:7" hidden="1" x14ac:dyDescent="0.25">
      <c r="C68" s="1"/>
      <c r="D68" s="39"/>
    </row>
    <row r="69" spans="3:7" hidden="1" x14ac:dyDescent="0.25">
      <c r="D69" s="39"/>
    </row>
    <row r="70" spans="3:7" hidden="1" x14ac:dyDescent="0.25">
      <c r="D70" s="31"/>
    </row>
    <row r="71" spans="3:7" hidden="1" x14ac:dyDescent="0.25">
      <c r="D71" s="31"/>
    </row>
    <row r="72" spans="3:7" hidden="1" x14ac:dyDescent="0.25">
      <c r="D72" s="31"/>
    </row>
    <row r="73" spans="3:7" hidden="1" x14ac:dyDescent="0.25">
      <c r="C73" s="25"/>
      <c r="D73" s="40"/>
      <c r="E73" s="40"/>
      <c r="F73" s="40"/>
      <c r="G73" s="40"/>
    </row>
    <row r="74" spans="3:7" hidden="1" x14ac:dyDescent="0.25">
      <c r="D74" s="31"/>
    </row>
    <row r="75" spans="3:7" hidden="1" x14ac:dyDescent="0.25">
      <c r="D75" s="31"/>
    </row>
    <row r="76" spans="3:7" hidden="1" x14ac:dyDescent="0.25">
      <c r="D76" s="31"/>
    </row>
    <row r="77" spans="3:7" ht="13.5" hidden="1" customHeight="1" x14ac:dyDescent="0.25">
      <c r="D77" s="31"/>
    </row>
    <row r="78" spans="3:7" hidden="1" x14ac:dyDescent="0.25">
      <c r="D78" s="31"/>
    </row>
    <row r="79" spans="3:7" hidden="1" x14ac:dyDescent="0.25"/>
    <row r="80" spans="3:7" hidden="1" x14ac:dyDescent="0.25">
      <c r="C80" s="1"/>
    </row>
    <row r="81" spans="3:10" hidden="1" x14ac:dyDescent="0.25"/>
    <row r="82" spans="3:10" hidden="1" x14ac:dyDescent="0.25"/>
    <row r="83" spans="3:10" hidden="1" x14ac:dyDescent="0.25"/>
    <row r="84" spans="3:10" ht="15.75" hidden="1" customHeight="1" x14ac:dyDescent="0.25"/>
    <row r="85" spans="3:10" ht="15" hidden="1" customHeight="1" x14ac:dyDescent="0.25">
      <c r="C85" s="25"/>
      <c r="D85" s="25"/>
      <c r="E85" s="40"/>
      <c r="F85" s="40"/>
      <c r="G85" s="40"/>
      <c r="H85" s="40"/>
      <c r="I85" s="25"/>
      <c r="J85" s="25"/>
    </row>
    <row r="86" spans="3:10" ht="17.25" hidden="1" customHeight="1" x14ac:dyDescent="0.25"/>
    <row r="87" spans="3:10" ht="16.5" hidden="1" customHeight="1" x14ac:dyDescent="0.25"/>
    <row r="88" spans="3:10" ht="15" hidden="1" customHeight="1" x14ac:dyDescent="0.25"/>
    <row r="89" spans="3:10" ht="17.25" hidden="1" customHeight="1" x14ac:dyDescent="0.25"/>
    <row r="90" spans="3:10" ht="22.5" hidden="1" customHeight="1" x14ac:dyDescent="0.25"/>
    <row r="91" spans="3:10" ht="16.5" hidden="1" customHeight="1" thickBot="1" x14ac:dyDescent="0.3">
      <c r="C91" s="1" t="s">
        <v>42</v>
      </c>
      <c r="E91"/>
      <c r="F91"/>
      <c r="G91"/>
    </row>
    <row r="92" spans="3:10" ht="0.75" hidden="1" customHeight="1" x14ac:dyDescent="0.25">
      <c r="D92" s="42" t="s">
        <v>43</v>
      </c>
      <c r="E92" s="43">
        <v>3866</v>
      </c>
      <c r="F92" s="43"/>
      <c r="G92" s="43"/>
      <c r="H92" s="96">
        <v>3866</v>
      </c>
    </row>
    <row r="93" spans="3:10" ht="15" hidden="1" customHeight="1" x14ac:dyDescent="0.25">
      <c r="D93" s="44" t="s">
        <v>44</v>
      </c>
      <c r="E93" s="41">
        <v>11227</v>
      </c>
      <c r="F93" s="41"/>
      <c r="G93" s="41"/>
      <c r="H93" s="95" t="e">
        <f>#REF!*1.03</f>
        <v>#REF!</v>
      </c>
    </row>
    <row r="94" spans="3:10" ht="0.75" customHeight="1" x14ac:dyDescent="0.25">
      <c r="D94" s="236" t="s">
        <v>45</v>
      </c>
      <c r="E94" s="237">
        <v>320</v>
      </c>
      <c r="F94" s="237"/>
      <c r="G94" s="237"/>
      <c r="H94" s="237">
        <v>400</v>
      </c>
    </row>
  </sheetData>
  <mergeCells count="1">
    <mergeCell ref="G1:H1"/>
  </mergeCells>
  <pageMargins left="0.7" right="0.7" top="0.78740157499999996" bottom="0.78740157499999996" header="0.3" footer="0.3"/>
  <pageSetup paperSize="9" scale="5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3"/>
  <sheetViews>
    <sheetView zoomScale="90" zoomScaleNormal="9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R21" sqref="R21"/>
    </sheetView>
  </sheetViews>
  <sheetFormatPr defaultColWidth="8.85546875" defaultRowHeight="15" x14ac:dyDescent="0.25"/>
  <cols>
    <col min="1" max="1" width="5.42578125" customWidth="1"/>
    <col min="2" max="2" width="7.85546875" customWidth="1"/>
    <col min="3" max="3" width="42.28515625" customWidth="1"/>
    <col min="4" max="4" width="10" customWidth="1"/>
    <col min="5" max="5" width="11.42578125" customWidth="1"/>
    <col min="6" max="6" width="12.85546875" customWidth="1"/>
    <col min="7" max="7" width="14" customWidth="1"/>
    <col min="8" max="11" width="11.42578125" customWidth="1"/>
    <col min="12" max="12" width="10.28515625" customWidth="1"/>
    <col min="13" max="13" width="10.140625" customWidth="1"/>
    <col min="14" max="14" width="12.5703125" customWidth="1"/>
    <col min="15" max="15" width="10.5703125" customWidth="1"/>
  </cols>
  <sheetData>
    <row r="1" spans="1:15" s="1" customFormat="1" x14ac:dyDescent="0.25">
      <c r="A1" s="308"/>
      <c r="B1" s="309"/>
      <c r="C1" s="310"/>
      <c r="D1" s="314" t="s">
        <v>46</v>
      </c>
      <c r="E1" s="315"/>
      <c r="F1" s="315"/>
      <c r="G1" s="315"/>
      <c r="H1" s="314" t="s">
        <v>411</v>
      </c>
      <c r="I1" s="315"/>
      <c r="J1" s="315"/>
      <c r="K1" s="316"/>
      <c r="L1" s="314" t="s">
        <v>420</v>
      </c>
      <c r="M1" s="315"/>
      <c r="N1" s="315"/>
      <c r="O1" s="316"/>
    </row>
    <row r="2" spans="1:15" ht="15.75" thickBot="1" x14ac:dyDescent="0.3">
      <c r="A2" s="311"/>
      <c r="B2" s="312"/>
      <c r="C2" s="313"/>
      <c r="D2" s="250" t="s">
        <v>18</v>
      </c>
      <c r="E2" s="251" t="s">
        <v>1</v>
      </c>
      <c r="F2" s="251" t="s">
        <v>15</v>
      </c>
      <c r="G2" s="251" t="s">
        <v>47</v>
      </c>
      <c r="H2" s="250" t="s">
        <v>18</v>
      </c>
      <c r="I2" s="251" t="s">
        <v>1</v>
      </c>
      <c r="J2" s="251" t="s">
        <v>15</v>
      </c>
      <c r="K2" s="252" t="s">
        <v>47</v>
      </c>
      <c r="L2" s="250" t="s">
        <v>18</v>
      </c>
      <c r="M2" s="251" t="s">
        <v>1</v>
      </c>
      <c r="N2" s="251" t="s">
        <v>15</v>
      </c>
      <c r="O2" s="252" t="s">
        <v>47</v>
      </c>
    </row>
    <row r="3" spans="1:15" s="1" customFormat="1" ht="15.75" thickBot="1" x14ac:dyDescent="0.3">
      <c r="A3" s="64" t="s">
        <v>48</v>
      </c>
      <c r="B3" s="65"/>
      <c r="C3" s="69"/>
      <c r="D3" s="238">
        <v>108724</v>
      </c>
      <c r="E3" s="82">
        <v>10</v>
      </c>
      <c r="F3" s="82">
        <v>1406</v>
      </c>
      <c r="G3" s="82">
        <v>107308</v>
      </c>
      <c r="H3" s="238">
        <f t="shared" ref="H3:O3" si="0">H4</f>
        <v>118973.18800000267</v>
      </c>
      <c r="I3" s="82">
        <f t="shared" si="0"/>
        <v>18.094049999999996</v>
      </c>
      <c r="J3" s="82">
        <f t="shared" si="0"/>
        <v>2964.88996</v>
      </c>
      <c r="K3" s="83">
        <f t="shared" si="0"/>
        <v>115990.20399000266</v>
      </c>
      <c r="L3" s="238">
        <f t="shared" si="0"/>
        <v>125879.71399999953</v>
      </c>
      <c r="M3" s="82">
        <f t="shared" si="0"/>
        <v>13.57452</v>
      </c>
      <c r="N3" s="82">
        <f t="shared" si="0"/>
        <v>3890.2847200000001</v>
      </c>
      <c r="O3" s="83">
        <f t="shared" si="0"/>
        <v>121975.85475999952</v>
      </c>
    </row>
    <row r="4" spans="1:15" x14ac:dyDescent="0.25">
      <c r="A4" s="20" t="s">
        <v>49</v>
      </c>
      <c r="B4" s="16" t="s">
        <v>50</v>
      </c>
      <c r="C4" s="70"/>
      <c r="D4" s="85">
        <v>108724</v>
      </c>
      <c r="E4" s="253">
        <v>10</v>
      </c>
      <c r="F4" s="253">
        <v>1406</v>
      </c>
      <c r="G4" s="253">
        <v>107308</v>
      </c>
      <c r="H4" s="85">
        <f t="shared" ref="H4:K4" si="1">SUM(H5:H7)</f>
        <v>118973.18800000267</v>
      </c>
      <c r="I4" s="253">
        <f t="shared" si="1"/>
        <v>18.094049999999996</v>
      </c>
      <c r="J4" s="253">
        <f t="shared" si="1"/>
        <v>2964.88996</v>
      </c>
      <c r="K4" s="77">
        <f t="shared" si="1"/>
        <v>115990.20399000266</v>
      </c>
      <c r="L4" s="85">
        <f t="shared" ref="L4:O4" si="2">SUM(L5:L7)</f>
        <v>125879.71399999953</v>
      </c>
      <c r="M4" s="298">
        <f t="shared" si="2"/>
        <v>13.57452</v>
      </c>
      <c r="N4" s="298">
        <f t="shared" si="2"/>
        <v>3890.2847200000001</v>
      </c>
      <c r="O4" s="77">
        <f t="shared" si="2"/>
        <v>121975.85475999952</v>
      </c>
    </row>
    <row r="5" spans="1:15" x14ac:dyDescent="0.25">
      <c r="A5" s="8"/>
      <c r="B5" t="s">
        <v>51</v>
      </c>
      <c r="C5" s="231" t="s">
        <v>52</v>
      </c>
      <c r="D5" s="115">
        <v>100543</v>
      </c>
      <c r="E5" s="31">
        <v>10</v>
      </c>
      <c r="F5" s="31">
        <v>595</v>
      </c>
      <c r="G5" s="31">
        <v>99938</v>
      </c>
      <c r="H5" s="115">
        <v>109238.26600000267</v>
      </c>
      <c r="I5" s="31">
        <v>11.020369999999996</v>
      </c>
      <c r="J5" s="31">
        <v>1687</v>
      </c>
      <c r="K5" s="78">
        <v>107540.24563000267</v>
      </c>
      <c r="L5" s="112">
        <v>114112.82999999954</v>
      </c>
      <c r="M5" s="299">
        <v>9.8465799999999994</v>
      </c>
      <c r="N5" s="299">
        <v>2142.558</v>
      </c>
      <c r="O5" s="98">
        <f>L5-M5-N5</f>
        <v>111960.42541999953</v>
      </c>
    </row>
    <row r="6" spans="1:15" x14ac:dyDescent="0.25">
      <c r="A6" s="8"/>
      <c r="B6" t="s">
        <v>53</v>
      </c>
      <c r="C6" s="231" t="s">
        <v>54</v>
      </c>
      <c r="D6" s="115">
        <v>4104</v>
      </c>
      <c r="E6" s="31">
        <v>0</v>
      </c>
      <c r="F6" s="31">
        <v>811</v>
      </c>
      <c r="G6" s="31">
        <v>3293</v>
      </c>
      <c r="H6" s="115">
        <v>5330.5520000000006</v>
      </c>
      <c r="I6" s="31">
        <v>7.0736799999999986</v>
      </c>
      <c r="J6" s="31">
        <v>1251.88996</v>
      </c>
      <c r="K6" s="78">
        <v>4071.5883600000002</v>
      </c>
      <c r="L6" s="112">
        <v>6331.9400000000014</v>
      </c>
      <c r="M6" s="299">
        <v>3.7279400000000007</v>
      </c>
      <c r="N6" s="299">
        <v>1501.2267200000001</v>
      </c>
      <c r="O6" s="98">
        <f t="shared" ref="O6:O7" si="3">L6-M6-N6</f>
        <v>4826.9853400000011</v>
      </c>
    </row>
    <row r="7" spans="1:15" s="1" customFormat="1" ht="15.75" thickBot="1" x14ac:dyDescent="0.3">
      <c r="A7" s="8"/>
      <c r="B7" t="s">
        <v>55</v>
      </c>
      <c r="C7" s="231" t="s">
        <v>56</v>
      </c>
      <c r="D7" s="115">
        <v>4077</v>
      </c>
      <c r="E7" s="31">
        <v>0</v>
      </c>
      <c r="F7" s="31">
        <v>0</v>
      </c>
      <c r="G7" s="31">
        <v>4077</v>
      </c>
      <c r="H7" s="115">
        <v>4404.3700000000026</v>
      </c>
      <c r="I7" s="31">
        <v>0</v>
      </c>
      <c r="J7" s="31">
        <v>26</v>
      </c>
      <c r="K7" s="78">
        <v>4378.3700000000026</v>
      </c>
      <c r="L7" s="112">
        <v>5434.9439999999868</v>
      </c>
      <c r="M7" s="299">
        <v>0</v>
      </c>
      <c r="N7" s="299">
        <v>246.5</v>
      </c>
      <c r="O7" s="98">
        <f t="shared" si="3"/>
        <v>5188.4439999999868</v>
      </c>
    </row>
    <row r="8" spans="1:15" s="16" customFormat="1" ht="15.75" thickBot="1" x14ac:dyDescent="0.3">
      <c r="A8" s="74" t="s">
        <v>57</v>
      </c>
      <c r="B8" s="67"/>
      <c r="C8" s="72"/>
      <c r="D8" s="238">
        <v>45062</v>
      </c>
      <c r="E8" s="82">
        <v>23149</v>
      </c>
      <c r="F8" s="82">
        <v>4327</v>
      </c>
      <c r="G8" s="82">
        <v>17586</v>
      </c>
      <c r="H8" s="238">
        <f t="shared" ref="H8" si="4">H9+H12+H15+H18+H21+H24+H28+H32+H35</f>
        <v>46829.49547999999</v>
      </c>
      <c r="I8" s="82">
        <f>I9+I12+I15+I18+I21+I24+I28+I32+I35</f>
        <v>33076.678080000012</v>
      </c>
      <c r="J8" s="82">
        <f t="shared" ref="J8" si="5">J9+J12+J15+J18+J21+J24+J28+J32+J35</f>
        <v>4082.2652100000005</v>
      </c>
      <c r="K8" s="83">
        <f>K9+K12+K15+K18+K21+K24+K28+K32+K35</f>
        <v>9670.5521899999785</v>
      </c>
      <c r="L8" s="238">
        <f t="shared" ref="L8:N8" si="6">L9+L12+L15+L18+L21+L24+L28+L32+L35</f>
        <v>53345.584999999999</v>
      </c>
      <c r="M8" s="82">
        <f>M9+M12+M15+M18+M21+M24+M28+M32+M35</f>
        <v>41914.614419999998</v>
      </c>
      <c r="N8" s="82">
        <f t="shared" si="6"/>
        <v>5009.1256599999997</v>
      </c>
      <c r="O8" s="83">
        <f>O9+O12+O15+O18+O21+O24+O28+O32+O35</f>
        <v>6421.8449199999886</v>
      </c>
    </row>
    <row r="9" spans="1:15" x14ac:dyDescent="0.25">
      <c r="A9" s="20" t="s">
        <v>58</v>
      </c>
      <c r="B9" s="16" t="s">
        <v>59</v>
      </c>
      <c r="C9" s="70"/>
      <c r="D9" s="85">
        <v>5693</v>
      </c>
      <c r="E9" s="253">
        <v>14</v>
      </c>
      <c r="F9" s="253">
        <v>443</v>
      </c>
      <c r="G9" s="253">
        <v>5236</v>
      </c>
      <c r="H9" s="85">
        <f t="shared" ref="H9:K9" si="7">SUM(H10:H11)</f>
        <v>5504.058</v>
      </c>
      <c r="I9" s="253">
        <f t="shared" si="7"/>
        <v>0</v>
      </c>
      <c r="J9" s="253">
        <f t="shared" si="7"/>
        <v>561.52719000000002</v>
      </c>
      <c r="K9" s="77">
        <f t="shared" si="7"/>
        <v>4942.5308100000002</v>
      </c>
      <c r="L9" s="85">
        <f t="shared" ref="L9:O9" si="8">SUM(L10:L11)</f>
        <v>6198.1949999999906</v>
      </c>
      <c r="M9" s="298">
        <f t="shared" si="8"/>
        <v>0</v>
      </c>
      <c r="N9" s="298">
        <f t="shared" si="8"/>
        <v>606.88467000000003</v>
      </c>
      <c r="O9" s="77">
        <f t="shared" si="8"/>
        <v>5591.3103299999893</v>
      </c>
    </row>
    <row r="10" spans="1:15" x14ac:dyDescent="0.25">
      <c r="A10" s="8"/>
      <c r="B10" t="s">
        <v>60</v>
      </c>
      <c r="C10" s="231" t="s">
        <v>61</v>
      </c>
      <c r="D10" s="115">
        <v>233</v>
      </c>
      <c r="E10" s="31">
        <v>0</v>
      </c>
      <c r="F10" s="31">
        <v>20</v>
      </c>
      <c r="G10" s="31">
        <v>213</v>
      </c>
      <c r="H10" s="115">
        <v>403.76799999999997</v>
      </c>
      <c r="I10" s="31">
        <v>0</v>
      </c>
      <c r="J10" s="31">
        <v>0</v>
      </c>
      <c r="K10" s="78">
        <v>403.76799999999997</v>
      </c>
      <c r="L10" s="112">
        <v>378.98900000000003</v>
      </c>
      <c r="M10" s="299">
        <v>0</v>
      </c>
      <c r="N10" s="299">
        <v>0</v>
      </c>
      <c r="O10" s="98">
        <f>L10-M10-N10</f>
        <v>378.98900000000003</v>
      </c>
    </row>
    <row r="11" spans="1:15" s="16" customFormat="1" x14ac:dyDescent="0.25">
      <c r="A11" s="8"/>
      <c r="B11" t="s">
        <v>62</v>
      </c>
      <c r="C11" s="231" t="s">
        <v>63</v>
      </c>
      <c r="D11" s="115">
        <v>5460</v>
      </c>
      <c r="E11" s="31">
        <v>14</v>
      </c>
      <c r="F11" s="31">
        <v>423</v>
      </c>
      <c r="G11" s="31">
        <v>5023</v>
      </c>
      <c r="H11" s="115">
        <v>5100.29</v>
      </c>
      <c r="I11" s="31">
        <v>0</v>
      </c>
      <c r="J11" s="31">
        <v>561.52719000000002</v>
      </c>
      <c r="K11" s="78">
        <v>4538.7628100000002</v>
      </c>
      <c r="L11" s="112">
        <f>5699.20599999999+120</f>
        <v>5819.2059999999901</v>
      </c>
      <c r="M11" s="299">
        <v>0</v>
      </c>
      <c r="N11" s="299">
        <v>606.88467000000003</v>
      </c>
      <c r="O11" s="98">
        <f t="shared" ref="O11:O41" si="9">L11-M11-N11</f>
        <v>5212.3213299999898</v>
      </c>
    </row>
    <row r="12" spans="1:15" x14ac:dyDescent="0.25">
      <c r="A12" s="20" t="s">
        <v>64</v>
      </c>
      <c r="B12" s="16" t="s">
        <v>65</v>
      </c>
      <c r="C12" s="70"/>
      <c r="D12" s="85">
        <v>7514</v>
      </c>
      <c r="E12" s="253">
        <v>13</v>
      </c>
      <c r="F12" s="253">
        <v>114</v>
      </c>
      <c r="G12" s="253">
        <v>7387</v>
      </c>
      <c r="H12" s="85">
        <f t="shared" ref="H12:K12" si="10">SUM(H13:H14)</f>
        <v>8487.5939999999991</v>
      </c>
      <c r="I12" s="253">
        <f t="shared" si="10"/>
        <v>18.333969999999997</v>
      </c>
      <c r="J12" s="253">
        <f t="shared" si="10"/>
        <v>692.75579999999991</v>
      </c>
      <c r="K12" s="77">
        <f t="shared" si="10"/>
        <v>7776.5042299999996</v>
      </c>
      <c r="L12" s="85">
        <f t="shared" ref="L12:O12" si="11">SUM(L13:L14)</f>
        <v>9816.474000000002</v>
      </c>
      <c r="M12" s="298">
        <f t="shared" si="11"/>
        <v>17.265239999999991</v>
      </c>
      <c r="N12" s="298">
        <f t="shared" si="11"/>
        <v>269.49158</v>
      </c>
      <c r="O12" s="77">
        <f t="shared" si="11"/>
        <v>9529.7171800000033</v>
      </c>
    </row>
    <row r="13" spans="1:15" x14ac:dyDescent="0.25">
      <c r="A13" s="8"/>
      <c r="B13" t="s">
        <v>66</v>
      </c>
      <c r="C13" s="231" t="s">
        <v>67</v>
      </c>
      <c r="D13" s="115">
        <v>4832</v>
      </c>
      <c r="E13" s="31">
        <v>0</v>
      </c>
      <c r="F13" s="31">
        <v>40</v>
      </c>
      <c r="G13" s="31">
        <v>4792</v>
      </c>
      <c r="H13" s="115">
        <v>4336.92</v>
      </c>
      <c r="I13" s="31">
        <v>0.25340000000000001</v>
      </c>
      <c r="J13" s="31">
        <v>544.64083999999991</v>
      </c>
      <c r="K13" s="78">
        <v>3792.0257600000004</v>
      </c>
      <c r="L13" s="112">
        <v>4890.1310000000003</v>
      </c>
      <c r="M13" s="299">
        <v>3.3498500000000004</v>
      </c>
      <c r="N13" s="299">
        <v>159.7724</v>
      </c>
      <c r="O13" s="98">
        <f t="shared" si="9"/>
        <v>4727.0087500000009</v>
      </c>
    </row>
    <row r="14" spans="1:15" s="16" customFormat="1" x14ac:dyDescent="0.25">
      <c r="A14" s="8"/>
      <c r="B14" t="s">
        <v>68</v>
      </c>
      <c r="C14" s="231" t="s">
        <v>69</v>
      </c>
      <c r="D14" s="115">
        <v>2682</v>
      </c>
      <c r="E14" s="31">
        <v>13</v>
      </c>
      <c r="F14" s="31">
        <v>74</v>
      </c>
      <c r="G14" s="31">
        <v>2595</v>
      </c>
      <c r="H14" s="115">
        <v>4150.6739999999991</v>
      </c>
      <c r="I14" s="31">
        <v>18.080569999999998</v>
      </c>
      <c r="J14" s="31">
        <v>148.11496</v>
      </c>
      <c r="K14" s="78">
        <v>3984.4784699999991</v>
      </c>
      <c r="L14" s="112">
        <v>4926.3430000000017</v>
      </c>
      <c r="M14" s="299">
        <v>13.91538999999999</v>
      </c>
      <c r="N14" s="299">
        <v>109.71917999999999</v>
      </c>
      <c r="O14" s="98">
        <f t="shared" si="9"/>
        <v>4802.7084300000015</v>
      </c>
    </row>
    <row r="15" spans="1:15" x14ac:dyDescent="0.25">
      <c r="A15" s="20" t="s">
        <v>70</v>
      </c>
      <c r="B15" s="16" t="s">
        <v>71</v>
      </c>
      <c r="C15" s="70"/>
      <c r="D15" s="85">
        <v>4162</v>
      </c>
      <c r="E15" s="253">
        <v>137</v>
      </c>
      <c r="F15" s="253">
        <v>124</v>
      </c>
      <c r="G15" s="253">
        <v>3901</v>
      </c>
      <c r="H15" s="85">
        <f t="shared" ref="H15:O15" si="12">SUM(H16:H17)</f>
        <v>4468.9523799999961</v>
      </c>
      <c r="I15" s="253">
        <f t="shared" si="12"/>
        <v>41.145199999999996</v>
      </c>
      <c r="J15" s="253">
        <f t="shared" si="12"/>
        <v>119.46521</v>
      </c>
      <c r="K15" s="77">
        <f t="shared" si="12"/>
        <v>4308.3419699999968</v>
      </c>
      <c r="L15" s="85">
        <f t="shared" si="12"/>
        <v>4906.6279999999988</v>
      </c>
      <c r="M15" s="298">
        <f t="shared" si="12"/>
        <v>729.02395000000001</v>
      </c>
      <c r="N15" s="298">
        <f t="shared" si="12"/>
        <v>211.83982999999998</v>
      </c>
      <c r="O15" s="77">
        <f t="shared" si="12"/>
        <v>3965.7642199999982</v>
      </c>
    </row>
    <row r="16" spans="1:15" x14ac:dyDescent="0.25">
      <c r="A16" s="8"/>
      <c r="B16" t="s">
        <v>72</v>
      </c>
      <c r="C16" s="231" t="s">
        <v>73</v>
      </c>
      <c r="D16" s="115">
        <v>3378</v>
      </c>
      <c r="E16" s="31">
        <v>113</v>
      </c>
      <c r="F16" s="31">
        <v>120</v>
      </c>
      <c r="G16" s="31">
        <v>3145</v>
      </c>
      <c r="H16" s="115">
        <v>3716.8693799999965</v>
      </c>
      <c r="I16" s="31">
        <v>41.145199999999996</v>
      </c>
      <c r="J16" s="31">
        <v>119.46521</v>
      </c>
      <c r="K16" s="78">
        <v>3556.2589699999967</v>
      </c>
      <c r="L16" s="112">
        <v>4394.3979999999983</v>
      </c>
      <c r="M16" s="299">
        <v>728.96995000000004</v>
      </c>
      <c r="N16" s="299">
        <v>159.46482999999998</v>
      </c>
      <c r="O16" s="98">
        <f t="shared" si="9"/>
        <v>3505.9632199999983</v>
      </c>
    </row>
    <row r="17" spans="1:15" s="16" customFormat="1" x14ac:dyDescent="0.25">
      <c r="A17" s="8"/>
      <c r="B17" t="s">
        <v>74</v>
      </c>
      <c r="C17" s="231" t="s">
        <v>75</v>
      </c>
      <c r="D17" s="115">
        <v>784</v>
      </c>
      <c r="E17" s="31">
        <v>24</v>
      </c>
      <c r="F17" s="31">
        <v>4</v>
      </c>
      <c r="G17" s="31">
        <v>756</v>
      </c>
      <c r="H17" s="115">
        <v>752.08299999999986</v>
      </c>
      <c r="I17" s="31">
        <v>0</v>
      </c>
      <c r="J17" s="31">
        <v>0</v>
      </c>
      <c r="K17" s="78">
        <v>752.08299999999986</v>
      </c>
      <c r="L17" s="112">
        <v>512.23</v>
      </c>
      <c r="M17" s="299">
        <v>5.3999999999999999E-2</v>
      </c>
      <c r="N17" s="299">
        <v>52.375</v>
      </c>
      <c r="O17" s="98">
        <f t="shared" si="9"/>
        <v>459.80100000000004</v>
      </c>
    </row>
    <row r="18" spans="1:15" x14ac:dyDescent="0.25">
      <c r="A18" s="20" t="s">
        <v>76</v>
      </c>
      <c r="B18" s="16" t="s">
        <v>77</v>
      </c>
      <c r="C18" s="70"/>
      <c r="D18" s="85">
        <v>4383</v>
      </c>
      <c r="E18" s="253">
        <v>27</v>
      </c>
      <c r="F18" s="253">
        <v>437</v>
      </c>
      <c r="G18" s="253">
        <v>3919</v>
      </c>
      <c r="H18" s="85">
        <f t="shared" ref="H18:O18" si="13">SUM(H19:H20)</f>
        <v>3970.9490000000005</v>
      </c>
      <c r="I18" s="253">
        <f t="shared" si="13"/>
        <v>28.466859999999997</v>
      </c>
      <c r="J18" s="253">
        <f t="shared" si="13"/>
        <v>305.64599000000004</v>
      </c>
      <c r="K18" s="77">
        <f t="shared" si="13"/>
        <v>3636.8361500000005</v>
      </c>
      <c r="L18" s="85">
        <f t="shared" si="13"/>
        <v>3969.8090000000002</v>
      </c>
      <c r="M18" s="298">
        <f t="shared" si="13"/>
        <v>171.8107</v>
      </c>
      <c r="N18" s="298">
        <f t="shared" si="13"/>
        <v>1079.1011800000001</v>
      </c>
      <c r="O18" s="77">
        <f t="shared" si="13"/>
        <v>2718.8971200000001</v>
      </c>
    </row>
    <row r="19" spans="1:15" x14ac:dyDescent="0.25">
      <c r="A19" s="8"/>
      <c r="B19" t="s">
        <v>78</v>
      </c>
      <c r="C19" s="231" t="s">
        <v>79</v>
      </c>
      <c r="D19" s="115">
        <v>3760</v>
      </c>
      <c r="E19" s="31">
        <v>27</v>
      </c>
      <c r="F19" s="31">
        <v>375</v>
      </c>
      <c r="G19" s="31">
        <v>3358</v>
      </c>
      <c r="H19" s="115">
        <v>2870.2620000000002</v>
      </c>
      <c r="I19" s="31">
        <v>28.466859999999997</v>
      </c>
      <c r="J19" s="31">
        <v>79.182069999999996</v>
      </c>
      <c r="K19" s="78">
        <v>2762.6130700000003</v>
      </c>
      <c r="L19" s="112">
        <f>2415.448+220</f>
        <v>2635.4479999999999</v>
      </c>
      <c r="M19" s="299">
        <v>100.28469</v>
      </c>
      <c r="N19" s="299">
        <v>623.95863000000008</v>
      </c>
      <c r="O19" s="98">
        <f t="shared" si="9"/>
        <v>1911.2046799999998</v>
      </c>
    </row>
    <row r="20" spans="1:15" s="16" customFormat="1" x14ac:dyDescent="0.25">
      <c r="A20" s="8"/>
      <c r="B20" t="s">
        <v>80</v>
      </c>
      <c r="C20" s="231" t="s">
        <v>81</v>
      </c>
      <c r="D20" s="115">
        <v>623</v>
      </c>
      <c r="E20" s="31">
        <v>0</v>
      </c>
      <c r="F20" s="31">
        <v>62</v>
      </c>
      <c r="G20" s="31">
        <v>561</v>
      </c>
      <c r="H20" s="115">
        <v>1100.6870000000001</v>
      </c>
      <c r="I20" s="31">
        <v>0</v>
      </c>
      <c r="J20" s="31">
        <v>226.46392000000003</v>
      </c>
      <c r="K20" s="78">
        <v>874.2230800000001</v>
      </c>
      <c r="L20" s="112">
        <v>1334.3610000000003</v>
      </c>
      <c r="M20" s="299">
        <v>71.526009999999999</v>
      </c>
      <c r="N20" s="299">
        <v>455.14255000000009</v>
      </c>
      <c r="O20" s="98">
        <f t="shared" si="9"/>
        <v>807.69244000000026</v>
      </c>
    </row>
    <row r="21" spans="1:15" x14ac:dyDescent="0.25">
      <c r="A21" s="20" t="s">
        <v>82</v>
      </c>
      <c r="B21" s="16" t="s">
        <v>83</v>
      </c>
      <c r="C21" s="70"/>
      <c r="D21" s="85">
        <v>4328</v>
      </c>
      <c r="E21" s="253">
        <v>1112</v>
      </c>
      <c r="F21" s="253">
        <v>305</v>
      </c>
      <c r="G21" s="253">
        <v>2911</v>
      </c>
      <c r="H21" s="85">
        <f t="shared" ref="H21:K21" si="14">SUM(H22:H23)</f>
        <v>2665.9281000000005</v>
      </c>
      <c r="I21" s="253">
        <f t="shared" si="14"/>
        <v>991.88256000000104</v>
      </c>
      <c r="J21" s="253">
        <f t="shared" si="14"/>
        <v>363.63606000000004</v>
      </c>
      <c r="K21" s="77">
        <f t="shared" si="14"/>
        <v>1310.4094799999993</v>
      </c>
      <c r="L21" s="85">
        <f t="shared" ref="L21:O21" si="15">SUM(L22:L23)</f>
        <v>3297.3729999999996</v>
      </c>
      <c r="M21" s="298">
        <f t="shared" si="15"/>
        <v>1366.87167</v>
      </c>
      <c r="N21" s="298">
        <f t="shared" si="15"/>
        <v>136.23950000000002</v>
      </c>
      <c r="O21" s="77">
        <f t="shared" si="15"/>
        <v>1794.2618299999997</v>
      </c>
    </row>
    <row r="22" spans="1:15" x14ac:dyDescent="0.25">
      <c r="A22" s="8"/>
      <c r="B22" t="s">
        <v>84</v>
      </c>
      <c r="C22" s="231" t="s">
        <v>85</v>
      </c>
      <c r="D22" s="115">
        <v>2364</v>
      </c>
      <c r="E22" s="31">
        <v>1010</v>
      </c>
      <c r="F22" s="31">
        <v>113</v>
      </c>
      <c r="G22" s="31">
        <v>1241</v>
      </c>
      <c r="H22" s="115">
        <v>1864.6401000000005</v>
      </c>
      <c r="I22" s="31">
        <v>865.59338000000116</v>
      </c>
      <c r="J22" s="31">
        <v>235.52034000000003</v>
      </c>
      <c r="K22" s="78">
        <v>763.52637999999934</v>
      </c>
      <c r="L22" s="112">
        <v>1824.683</v>
      </c>
      <c r="M22" s="299">
        <v>1259.6752100000001</v>
      </c>
      <c r="N22" s="299">
        <v>82.362000000000009</v>
      </c>
      <c r="O22" s="98">
        <f t="shared" si="9"/>
        <v>482.64578999999986</v>
      </c>
    </row>
    <row r="23" spans="1:15" s="16" customFormat="1" x14ac:dyDescent="0.25">
      <c r="A23" s="8"/>
      <c r="B23" t="s">
        <v>86</v>
      </c>
      <c r="C23" s="231" t="s">
        <v>87</v>
      </c>
      <c r="D23" s="115">
        <v>1964</v>
      </c>
      <c r="E23" s="31">
        <v>102</v>
      </c>
      <c r="F23" s="31">
        <v>192</v>
      </c>
      <c r="G23" s="31">
        <v>1670</v>
      </c>
      <c r="H23" s="115">
        <v>801.2879999999999</v>
      </c>
      <c r="I23" s="31">
        <v>126.28917999999992</v>
      </c>
      <c r="J23" s="31">
        <v>128.11572000000001</v>
      </c>
      <c r="K23" s="78">
        <v>546.88310000000001</v>
      </c>
      <c r="L23" s="112">
        <v>1472.6899999999998</v>
      </c>
      <c r="M23" s="299">
        <v>107.19645999999996</v>
      </c>
      <c r="N23" s="299">
        <v>53.877499999999998</v>
      </c>
      <c r="O23" s="98">
        <f t="shared" si="9"/>
        <v>1311.6160399999999</v>
      </c>
    </row>
    <row r="24" spans="1:15" x14ac:dyDescent="0.25">
      <c r="A24" s="20" t="s">
        <v>88</v>
      </c>
      <c r="B24" s="16" t="s">
        <v>89</v>
      </c>
      <c r="C24" s="70"/>
      <c r="D24" s="85">
        <v>6742</v>
      </c>
      <c r="E24" s="253">
        <v>2726</v>
      </c>
      <c r="F24" s="253">
        <v>1525</v>
      </c>
      <c r="G24" s="253">
        <v>2491</v>
      </c>
      <c r="H24" s="85">
        <f t="shared" ref="H24:O24" si="16">SUM(H25:H27)</f>
        <v>7383.7150000000001</v>
      </c>
      <c r="I24" s="253">
        <f t="shared" si="16"/>
        <v>3278.8830799999992</v>
      </c>
      <c r="J24" s="253">
        <f t="shared" si="16"/>
        <v>1654.9438699999998</v>
      </c>
      <c r="K24" s="77">
        <f t="shared" si="16"/>
        <v>2449.8880500000005</v>
      </c>
      <c r="L24" s="85">
        <f t="shared" si="16"/>
        <v>8886.1669999999995</v>
      </c>
      <c r="M24" s="298">
        <f t="shared" si="16"/>
        <v>3853.9029599999985</v>
      </c>
      <c r="N24" s="298">
        <f t="shared" si="16"/>
        <v>2291.8371499999998</v>
      </c>
      <c r="O24" s="77">
        <f t="shared" si="16"/>
        <v>2740.4268900000011</v>
      </c>
    </row>
    <row r="25" spans="1:15" x14ac:dyDescent="0.25">
      <c r="A25" s="8"/>
      <c r="B25" t="s">
        <v>90</v>
      </c>
      <c r="C25" s="231" t="s">
        <v>91</v>
      </c>
      <c r="D25" s="115">
        <v>3899</v>
      </c>
      <c r="E25" s="31">
        <v>2335</v>
      </c>
      <c r="F25" s="31">
        <v>1033</v>
      </c>
      <c r="G25" s="31">
        <v>531</v>
      </c>
      <c r="H25" s="115">
        <v>4496.8949999999995</v>
      </c>
      <c r="I25" s="31">
        <v>2966.4763199999993</v>
      </c>
      <c r="J25" s="31">
        <v>837.99542999999994</v>
      </c>
      <c r="K25" s="78">
        <v>692.42325000000028</v>
      </c>
      <c r="L25" s="112">
        <f>5537.57+33</f>
        <v>5570.57</v>
      </c>
      <c r="M25" s="299">
        <v>3378.0461599999994</v>
      </c>
      <c r="N25" s="299">
        <f>1654.68825+33</f>
        <v>1687.6882499999999</v>
      </c>
      <c r="O25" s="98">
        <f t="shared" si="9"/>
        <v>504.83559000000037</v>
      </c>
    </row>
    <row r="26" spans="1:15" x14ac:dyDescent="0.25">
      <c r="A26" s="8"/>
      <c r="B26" t="s">
        <v>92</v>
      </c>
      <c r="C26" s="231" t="s">
        <v>93</v>
      </c>
      <c r="D26" s="115">
        <v>956</v>
      </c>
      <c r="E26" s="31">
        <v>360</v>
      </c>
      <c r="F26" s="31">
        <v>368</v>
      </c>
      <c r="G26" s="31">
        <v>228</v>
      </c>
      <c r="H26" s="115">
        <v>1090.6310000000001</v>
      </c>
      <c r="I26" s="31">
        <v>258.29917999999981</v>
      </c>
      <c r="J26" s="31">
        <v>560.46979999999996</v>
      </c>
      <c r="K26" s="78">
        <v>271.86202000000037</v>
      </c>
      <c r="L26" s="112">
        <v>1277.9749999999999</v>
      </c>
      <c r="M26" s="299">
        <v>390.7411099999992</v>
      </c>
      <c r="N26" s="299">
        <v>408.31256999999999</v>
      </c>
      <c r="O26" s="98">
        <f t="shared" si="9"/>
        <v>478.92132000000066</v>
      </c>
    </row>
    <row r="27" spans="1:15" s="16" customFormat="1" x14ac:dyDescent="0.25">
      <c r="A27" s="8"/>
      <c r="B27" t="s">
        <v>94</v>
      </c>
      <c r="C27" s="231" t="s">
        <v>95</v>
      </c>
      <c r="D27" s="115">
        <v>1887</v>
      </c>
      <c r="E27" s="31">
        <v>31</v>
      </c>
      <c r="F27" s="31">
        <v>124</v>
      </c>
      <c r="G27" s="31">
        <v>1732</v>
      </c>
      <c r="H27" s="115">
        <v>1796.1890000000001</v>
      </c>
      <c r="I27" s="31">
        <v>54.107579999999999</v>
      </c>
      <c r="J27" s="31">
        <v>256.47863999999998</v>
      </c>
      <c r="K27" s="78">
        <v>1485.6027799999999</v>
      </c>
      <c r="L27" s="112">
        <v>2037.6220000000001</v>
      </c>
      <c r="M27" s="299">
        <v>85.115690000000001</v>
      </c>
      <c r="N27" s="299">
        <v>195.83632999999998</v>
      </c>
      <c r="O27" s="98">
        <f t="shared" si="9"/>
        <v>1756.6699800000001</v>
      </c>
    </row>
    <row r="28" spans="1:15" x14ac:dyDescent="0.25">
      <c r="A28" s="20" t="s">
        <v>96</v>
      </c>
      <c r="B28" s="16" t="s">
        <v>97</v>
      </c>
      <c r="C28" s="70"/>
      <c r="D28" s="85">
        <v>391</v>
      </c>
      <c r="E28" s="253">
        <v>3</v>
      </c>
      <c r="F28" s="253">
        <v>57</v>
      </c>
      <c r="G28" s="253">
        <v>331</v>
      </c>
      <c r="H28" s="85">
        <f t="shared" ref="H28:K28" si="17">SUM(H29:H31)</f>
        <v>511.1479999999998</v>
      </c>
      <c r="I28" s="253">
        <f t="shared" si="17"/>
        <v>0.89590999999999998</v>
      </c>
      <c r="J28" s="253">
        <f t="shared" si="17"/>
        <v>95.596000000000004</v>
      </c>
      <c r="K28" s="77">
        <f t="shared" si="17"/>
        <v>414.65608999999984</v>
      </c>
      <c r="L28" s="85">
        <f t="shared" ref="L28:O28" si="18">SUM(L29:L31)</f>
        <v>548.38900000000001</v>
      </c>
      <c r="M28" s="298">
        <f t="shared" si="18"/>
        <v>0</v>
      </c>
      <c r="N28" s="298">
        <f t="shared" si="18"/>
        <v>68</v>
      </c>
      <c r="O28" s="77">
        <f t="shared" si="18"/>
        <v>480.38900000000001</v>
      </c>
    </row>
    <row r="29" spans="1:15" x14ac:dyDescent="0.25">
      <c r="A29" s="8"/>
      <c r="B29" t="s">
        <v>98</v>
      </c>
      <c r="C29" s="231" t="s">
        <v>3</v>
      </c>
      <c r="D29" s="115">
        <v>15</v>
      </c>
      <c r="E29" s="31">
        <v>0</v>
      </c>
      <c r="F29" s="31">
        <v>0</v>
      </c>
      <c r="G29" s="31">
        <v>15</v>
      </c>
      <c r="H29" s="115">
        <v>97.845999999999975</v>
      </c>
      <c r="I29" s="31">
        <v>0</v>
      </c>
      <c r="J29" s="31">
        <v>0</v>
      </c>
      <c r="K29" s="78">
        <v>97.845999999999975</v>
      </c>
      <c r="L29" s="112">
        <v>97.287999999999997</v>
      </c>
      <c r="M29" s="299">
        <v>0</v>
      </c>
      <c r="N29" s="299">
        <v>0</v>
      </c>
      <c r="O29" s="98">
        <f t="shared" si="9"/>
        <v>97.287999999999997</v>
      </c>
    </row>
    <row r="30" spans="1:15" x14ac:dyDescent="0.25">
      <c r="A30" s="8"/>
      <c r="B30" t="s">
        <v>99</v>
      </c>
      <c r="C30" s="231" t="s">
        <v>100</v>
      </c>
      <c r="D30" s="115">
        <v>57</v>
      </c>
      <c r="E30" s="31">
        <v>0</v>
      </c>
      <c r="F30" s="31">
        <v>57</v>
      </c>
      <c r="G30" s="31">
        <v>0</v>
      </c>
      <c r="H30" s="115">
        <v>93</v>
      </c>
      <c r="I30" s="31">
        <v>0</v>
      </c>
      <c r="J30" s="31">
        <v>93</v>
      </c>
      <c r="K30" s="78">
        <v>0</v>
      </c>
      <c r="L30" s="112">
        <v>67.167999999999992</v>
      </c>
      <c r="M30" s="299">
        <v>0</v>
      </c>
      <c r="N30" s="299">
        <v>67</v>
      </c>
      <c r="O30" s="98">
        <f t="shared" si="9"/>
        <v>0.16799999999999216</v>
      </c>
    </row>
    <row r="31" spans="1:15" s="33" customFormat="1" x14ac:dyDescent="0.25">
      <c r="A31" s="8"/>
      <c r="B31" t="s">
        <v>101</v>
      </c>
      <c r="C31" s="231" t="s">
        <v>102</v>
      </c>
      <c r="D31" s="115">
        <v>319</v>
      </c>
      <c r="E31" s="31">
        <v>3</v>
      </c>
      <c r="F31" s="31">
        <v>0</v>
      </c>
      <c r="G31" s="31">
        <v>316</v>
      </c>
      <c r="H31" s="115">
        <v>320.30199999999985</v>
      </c>
      <c r="I31" s="31">
        <v>0.89590999999999998</v>
      </c>
      <c r="J31" s="31">
        <v>2.5960000000000001</v>
      </c>
      <c r="K31" s="78">
        <v>316.81008999999983</v>
      </c>
      <c r="L31" s="112">
        <v>383.93299999999999</v>
      </c>
      <c r="M31" s="299">
        <v>0</v>
      </c>
      <c r="N31" s="299">
        <v>1</v>
      </c>
      <c r="O31" s="98">
        <f t="shared" si="9"/>
        <v>382.93299999999999</v>
      </c>
    </row>
    <row r="32" spans="1:15" x14ac:dyDescent="0.25">
      <c r="A32" s="66" t="s">
        <v>103</v>
      </c>
      <c r="B32" s="33" t="s">
        <v>104</v>
      </c>
      <c r="C32" s="71"/>
      <c r="D32" s="239">
        <v>8106</v>
      </c>
      <c r="E32" s="255">
        <v>8562</v>
      </c>
      <c r="F32" s="255">
        <v>1245</v>
      </c>
      <c r="G32" s="255">
        <v>-1701</v>
      </c>
      <c r="H32" s="239">
        <f t="shared" ref="H32:K32" si="19">SUM(H33:H34)</f>
        <v>9765.2089999999971</v>
      </c>
      <c r="I32" s="255">
        <f t="shared" si="19"/>
        <v>12050.682070000013</v>
      </c>
      <c r="J32" s="255">
        <f t="shared" si="19"/>
        <v>118.99585000000008</v>
      </c>
      <c r="K32" s="84">
        <f t="shared" si="19"/>
        <v>-2404.4689200000157</v>
      </c>
      <c r="L32" s="239">
        <f t="shared" ref="L32:O32" si="20">SUM(L33:L34)</f>
        <v>11129.96</v>
      </c>
      <c r="M32" s="300">
        <f t="shared" si="20"/>
        <v>14136.812060000004</v>
      </c>
      <c r="N32" s="300">
        <f t="shared" si="20"/>
        <v>85.067000000000007</v>
      </c>
      <c r="O32" s="84">
        <f t="shared" si="20"/>
        <v>-3091.9190600000056</v>
      </c>
    </row>
    <row r="33" spans="1:15" x14ac:dyDescent="0.25">
      <c r="A33" s="256"/>
      <c r="B33" s="25" t="s">
        <v>105</v>
      </c>
      <c r="C33" s="257" t="s">
        <v>106</v>
      </c>
      <c r="D33" s="115">
        <v>6709</v>
      </c>
      <c r="E33" s="31">
        <v>6359</v>
      </c>
      <c r="F33" s="31">
        <v>1042</v>
      </c>
      <c r="G33" s="31">
        <v>-692</v>
      </c>
      <c r="H33" s="115">
        <v>8123.9589999999971</v>
      </c>
      <c r="I33" s="31">
        <v>9018.5413500000122</v>
      </c>
      <c r="J33" s="31">
        <v>85.592640000000017</v>
      </c>
      <c r="K33" s="78">
        <v>-980.17499000001521</v>
      </c>
      <c r="L33" s="112">
        <v>9507.4279999999981</v>
      </c>
      <c r="M33" s="299">
        <v>10356.416210000005</v>
      </c>
      <c r="N33" s="299">
        <v>60.543000000000006</v>
      </c>
      <c r="O33" s="98">
        <f t="shared" si="9"/>
        <v>-909.53121000000681</v>
      </c>
    </row>
    <row r="34" spans="1:15" s="16" customFormat="1" x14ac:dyDescent="0.25">
      <c r="A34" s="256"/>
      <c r="B34" s="25" t="s">
        <v>107</v>
      </c>
      <c r="C34" s="257" t="s">
        <v>108</v>
      </c>
      <c r="D34" s="115">
        <v>1397</v>
      </c>
      <c r="E34" s="31">
        <v>2203</v>
      </c>
      <c r="F34" s="31">
        <v>203</v>
      </c>
      <c r="G34" s="31">
        <v>-1009</v>
      </c>
      <c r="H34" s="115">
        <v>1641.2499999999998</v>
      </c>
      <c r="I34" s="31">
        <v>3032.1407200000003</v>
      </c>
      <c r="J34" s="31">
        <v>33.403210000000058</v>
      </c>
      <c r="K34" s="78">
        <v>-1424.2939300000007</v>
      </c>
      <c r="L34" s="112">
        <v>1622.5320000000004</v>
      </c>
      <c r="M34" s="299">
        <v>3780.3958499999994</v>
      </c>
      <c r="N34" s="299">
        <v>24.524000000000001</v>
      </c>
      <c r="O34" s="98">
        <f t="shared" si="9"/>
        <v>-2182.3878499999987</v>
      </c>
    </row>
    <row r="35" spans="1:15" x14ac:dyDescent="0.25">
      <c r="A35" s="66" t="s">
        <v>109</v>
      </c>
      <c r="B35" s="33" t="s">
        <v>110</v>
      </c>
      <c r="C35" s="71"/>
      <c r="D35" s="85">
        <v>3743</v>
      </c>
      <c r="E35" s="253">
        <v>10555</v>
      </c>
      <c r="F35" s="253">
        <v>77</v>
      </c>
      <c r="G35" s="253">
        <v>-6889</v>
      </c>
      <c r="H35" s="85">
        <f t="shared" ref="H35:K35" si="21">SUM(H36:H41)</f>
        <v>4071.9420000000005</v>
      </c>
      <c r="I35" s="253">
        <f t="shared" si="21"/>
        <v>16666.388430000003</v>
      </c>
      <c r="J35" s="253">
        <f t="shared" si="21"/>
        <v>169.69924000000026</v>
      </c>
      <c r="K35" s="77">
        <f t="shared" si="21"/>
        <v>-12764.14567</v>
      </c>
      <c r="L35" s="85">
        <f t="shared" ref="L35:O35" si="22">SUM(L36:L41)</f>
        <v>4592.5900000000047</v>
      </c>
      <c r="M35" s="298">
        <f t="shared" si="22"/>
        <v>21638.92784</v>
      </c>
      <c r="N35" s="298">
        <f t="shared" si="22"/>
        <v>260.66475000000003</v>
      </c>
      <c r="O35" s="77">
        <f t="shared" si="22"/>
        <v>-17307.002589999996</v>
      </c>
    </row>
    <row r="36" spans="1:15" x14ac:dyDescent="0.25">
      <c r="A36" s="256"/>
      <c r="B36" s="25" t="s">
        <v>111</v>
      </c>
      <c r="C36" s="257" t="s">
        <v>112</v>
      </c>
      <c r="D36" s="115">
        <v>2815</v>
      </c>
      <c r="E36" s="31">
        <v>3100</v>
      </c>
      <c r="F36" s="31">
        <v>19</v>
      </c>
      <c r="G36" s="31">
        <v>-304</v>
      </c>
      <c r="H36" s="115">
        <v>2896.6420000000007</v>
      </c>
      <c r="I36" s="31">
        <v>4431.1858000000002</v>
      </c>
      <c r="J36" s="31">
        <v>55.524470000000292</v>
      </c>
      <c r="K36" s="78">
        <v>-1590.0682699999998</v>
      </c>
      <c r="L36" s="112">
        <v>3019.3310000000047</v>
      </c>
      <c r="M36" s="299">
        <v>6356.5156700000007</v>
      </c>
      <c r="N36" s="299">
        <v>0</v>
      </c>
      <c r="O36" s="98">
        <f t="shared" si="9"/>
        <v>-3337.184669999996</v>
      </c>
    </row>
    <row r="37" spans="1:15" x14ac:dyDescent="0.25">
      <c r="A37" s="256"/>
      <c r="B37" s="25" t="s">
        <v>113</v>
      </c>
      <c r="C37" s="257" t="s">
        <v>114</v>
      </c>
      <c r="D37" s="115">
        <v>178</v>
      </c>
      <c r="E37" s="31">
        <v>4623</v>
      </c>
      <c r="F37" s="31">
        <v>0</v>
      </c>
      <c r="G37" s="31">
        <v>-4445</v>
      </c>
      <c r="H37" s="115">
        <v>150.98899999999995</v>
      </c>
      <c r="I37" s="31">
        <v>4910.3877300000004</v>
      </c>
      <c r="J37" s="31">
        <v>0</v>
      </c>
      <c r="K37" s="78">
        <v>-4759.3987300000008</v>
      </c>
      <c r="L37" s="112">
        <v>282.92200000000003</v>
      </c>
      <c r="M37" s="299">
        <f>5472.66504+220</f>
        <v>5692.6650399999999</v>
      </c>
      <c r="N37" s="299">
        <v>0</v>
      </c>
      <c r="O37" s="98">
        <f t="shared" si="9"/>
        <v>-5409.7430399999994</v>
      </c>
    </row>
    <row r="38" spans="1:15" x14ac:dyDescent="0.25">
      <c r="A38" s="256"/>
      <c r="B38" s="25" t="s">
        <v>115</v>
      </c>
      <c r="C38" s="257" t="s">
        <v>116</v>
      </c>
      <c r="D38" s="115">
        <v>48</v>
      </c>
      <c r="E38" s="31">
        <v>1812</v>
      </c>
      <c r="F38" s="31">
        <v>0</v>
      </c>
      <c r="G38" s="31">
        <v>-1764</v>
      </c>
      <c r="H38" s="115">
        <v>288.089</v>
      </c>
      <c r="I38" s="31">
        <v>6013.2502899999999</v>
      </c>
      <c r="J38" s="31">
        <v>0</v>
      </c>
      <c r="K38" s="78">
        <v>-5725.16129</v>
      </c>
      <c r="L38" s="112">
        <v>322.12299999999999</v>
      </c>
      <c r="M38" s="299">
        <v>8040.03006</v>
      </c>
      <c r="N38" s="299">
        <v>0</v>
      </c>
      <c r="O38" s="98">
        <f t="shared" si="9"/>
        <v>-7717.9070600000005</v>
      </c>
    </row>
    <row r="39" spans="1:15" x14ac:dyDescent="0.25">
      <c r="A39" s="256"/>
      <c r="B39" s="25" t="s">
        <v>117</v>
      </c>
      <c r="C39" s="257" t="s">
        <v>118</v>
      </c>
      <c r="D39" s="115">
        <v>286</v>
      </c>
      <c r="E39" s="31">
        <v>745</v>
      </c>
      <c r="F39" s="31">
        <v>0</v>
      </c>
      <c r="G39" s="31">
        <v>-459</v>
      </c>
      <c r="H39" s="115">
        <v>231.66299999999998</v>
      </c>
      <c r="I39" s="31">
        <v>978.01085999999998</v>
      </c>
      <c r="J39" s="31">
        <v>0.5</v>
      </c>
      <c r="K39" s="78">
        <v>-746.84785999999997</v>
      </c>
      <c r="L39" s="112">
        <v>380.32299999999998</v>
      </c>
      <c r="M39" s="299">
        <f>1077.44498+120</f>
        <v>1197.44498</v>
      </c>
      <c r="N39" s="299">
        <v>0.105</v>
      </c>
      <c r="O39" s="98">
        <f t="shared" si="9"/>
        <v>-817.22698000000003</v>
      </c>
    </row>
    <row r="40" spans="1:15" x14ac:dyDescent="0.25">
      <c r="A40" s="256"/>
      <c r="B40" s="25" t="s">
        <v>119</v>
      </c>
      <c r="C40" s="257" t="s">
        <v>120</v>
      </c>
      <c r="D40" s="115">
        <v>411</v>
      </c>
      <c r="E40" s="31">
        <v>275</v>
      </c>
      <c r="F40" s="31">
        <v>58</v>
      </c>
      <c r="G40" s="31">
        <v>78</v>
      </c>
      <c r="H40" s="115">
        <v>496.53300000000002</v>
      </c>
      <c r="I40" s="31">
        <v>333.55374999999998</v>
      </c>
      <c r="J40" s="31">
        <v>113.67476999999998</v>
      </c>
      <c r="K40" s="78">
        <v>49.304480000000055</v>
      </c>
      <c r="L40" s="112">
        <v>496.10300000000018</v>
      </c>
      <c r="M40" s="299">
        <v>352.27208999999993</v>
      </c>
      <c r="N40" s="299">
        <v>176.75975000000003</v>
      </c>
      <c r="O40" s="98">
        <f t="shared" si="9"/>
        <v>-32.928839999999781</v>
      </c>
    </row>
    <row r="41" spans="1:15" x14ac:dyDescent="0.25">
      <c r="A41" s="258"/>
      <c r="B41" s="32" t="s">
        <v>121</v>
      </c>
      <c r="C41" s="259" t="s">
        <v>122</v>
      </c>
      <c r="D41" s="248">
        <v>5</v>
      </c>
      <c r="E41" s="260">
        <v>0</v>
      </c>
      <c r="F41" s="260">
        <v>0</v>
      </c>
      <c r="G41" s="260">
        <v>5</v>
      </c>
      <c r="H41" s="248">
        <v>8.0259999999999998</v>
      </c>
      <c r="I41" s="260">
        <v>0</v>
      </c>
      <c r="J41" s="260">
        <v>0</v>
      </c>
      <c r="K41" s="75">
        <v>8.0259999999999998</v>
      </c>
      <c r="L41" s="301">
        <v>91.787999999999997</v>
      </c>
      <c r="M41" s="102">
        <v>0</v>
      </c>
      <c r="N41" s="102">
        <v>83.8</v>
      </c>
      <c r="O41" s="302">
        <f t="shared" si="9"/>
        <v>7.9879999999999995</v>
      </c>
    </row>
    <row r="42" spans="1:15" ht="15.75" thickBot="1" x14ac:dyDescent="0.3">
      <c r="A42" s="62" t="s">
        <v>123</v>
      </c>
      <c r="B42" s="63"/>
      <c r="C42" s="73"/>
      <c r="D42" s="240">
        <v>153786</v>
      </c>
      <c r="E42" s="80">
        <v>23159</v>
      </c>
      <c r="F42" s="80">
        <v>5733</v>
      </c>
      <c r="G42" s="80">
        <v>124894</v>
      </c>
      <c r="H42" s="240">
        <f t="shared" ref="H42:O42" si="23">H3+H8</f>
        <v>165802.68348000266</v>
      </c>
      <c r="I42" s="80">
        <f t="shared" si="23"/>
        <v>33094.772130000012</v>
      </c>
      <c r="J42" s="80">
        <f t="shared" si="23"/>
        <v>7047.15517</v>
      </c>
      <c r="K42" s="261">
        <f t="shared" si="23"/>
        <v>125660.75618000263</v>
      </c>
      <c r="L42" s="240">
        <f t="shared" si="23"/>
        <v>179225.29899999953</v>
      </c>
      <c r="M42" s="80">
        <f t="shared" si="23"/>
        <v>41928.18894</v>
      </c>
      <c r="N42" s="80">
        <f t="shared" si="23"/>
        <v>8899.4103799999993</v>
      </c>
      <c r="O42" s="81">
        <f t="shared" si="23"/>
        <v>128397.69967999951</v>
      </c>
    </row>
    <row r="43" spans="1:15" x14ac:dyDescent="0.25">
      <c r="A43" s="20"/>
      <c r="B43" s="17"/>
      <c r="C43" s="17"/>
      <c r="D43" s="17"/>
      <c r="E43" s="17"/>
      <c r="F43" s="17"/>
      <c r="G43" s="68"/>
      <c r="H43" s="68"/>
      <c r="I43" s="68"/>
      <c r="J43" s="68"/>
      <c r="K43" s="68"/>
      <c r="L43" s="17"/>
      <c r="M43" s="17"/>
      <c r="N43" s="17"/>
      <c r="O43" s="17"/>
    </row>
  </sheetData>
  <mergeCells count="4">
    <mergeCell ref="A1:C2"/>
    <mergeCell ref="D1:G1"/>
    <mergeCell ref="L1:O1"/>
    <mergeCell ref="H1:K1"/>
  </mergeCells>
  <pageMargins left="0.7" right="0.7" top="0.78740157499999996" bottom="0.78740157499999996" header="0.3" footer="0.3"/>
  <pageSetup paperSize="9" fitToWidth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85"/>
  <sheetViews>
    <sheetView zoomScale="85" zoomScaleNormal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B14" sqref="B14"/>
    </sheetView>
  </sheetViews>
  <sheetFormatPr defaultColWidth="9.140625" defaultRowHeight="15" x14ac:dyDescent="0.25"/>
  <cols>
    <col min="1" max="1" width="5.42578125" customWidth="1"/>
    <col min="2" max="2" width="19.85546875" customWidth="1"/>
    <col min="3" max="3" width="29.140625" customWidth="1"/>
    <col min="4" max="4" width="0.140625" customWidth="1"/>
    <col min="5" max="5" width="11.5703125" hidden="1" customWidth="1"/>
    <col min="6" max="6" width="12.5703125" hidden="1" customWidth="1"/>
    <col min="7" max="7" width="14.28515625" hidden="1" customWidth="1"/>
    <col min="8" max="8" width="13.7109375" customWidth="1"/>
    <col min="9" max="9" width="11" customWidth="1"/>
    <col min="10" max="10" width="9.85546875" customWidth="1"/>
    <col min="11" max="11" width="10.5703125" customWidth="1"/>
    <col min="12" max="12" width="12.85546875" customWidth="1"/>
    <col min="13" max="13" width="9.85546875" customWidth="1"/>
    <col min="14" max="14" width="11" customWidth="1"/>
    <col min="15" max="15" width="11.5703125" customWidth="1"/>
  </cols>
  <sheetData>
    <row r="1" spans="1:15" ht="15.75" thickBot="1" x14ac:dyDescent="0.3">
      <c r="A1" s="11"/>
      <c r="B1" s="12"/>
      <c r="C1" s="12"/>
      <c r="D1" s="317" t="s">
        <v>124</v>
      </c>
      <c r="E1" s="318"/>
      <c r="F1" s="318"/>
      <c r="G1" s="319"/>
      <c r="H1" s="317" t="s">
        <v>412</v>
      </c>
      <c r="I1" s="318"/>
      <c r="J1" s="318"/>
      <c r="K1" s="318"/>
      <c r="L1" s="317" t="s">
        <v>427</v>
      </c>
      <c r="M1" s="318"/>
      <c r="N1" s="318"/>
      <c r="O1" s="319"/>
    </row>
    <row r="2" spans="1:15" x14ac:dyDescent="0.25">
      <c r="A2" s="11"/>
      <c r="B2" s="5" t="s">
        <v>125</v>
      </c>
      <c r="C2" s="235" t="s">
        <v>126</v>
      </c>
      <c r="D2" s="214" t="s">
        <v>127</v>
      </c>
      <c r="E2" s="229" t="s">
        <v>128</v>
      </c>
      <c r="F2" s="275"/>
      <c r="G2" s="276"/>
      <c r="H2" s="29" t="s">
        <v>127</v>
      </c>
      <c r="I2" s="229" t="s">
        <v>128</v>
      </c>
      <c r="J2" s="275"/>
      <c r="K2" s="275"/>
      <c r="L2" s="214" t="s">
        <v>127</v>
      </c>
      <c r="M2" s="229" t="s">
        <v>128</v>
      </c>
      <c r="N2" s="275"/>
      <c r="O2" s="276"/>
    </row>
    <row r="3" spans="1:15" ht="15.75" thickBot="1" x14ac:dyDescent="0.3">
      <c r="A3" s="13"/>
      <c r="B3" s="13"/>
      <c r="C3" s="28"/>
      <c r="D3" s="215"/>
      <c r="E3" s="26" t="s">
        <v>129</v>
      </c>
      <c r="F3" s="26" t="s">
        <v>130</v>
      </c>
      <c r="G3" s="28" t="s">
        <v>131</v>
      </c>
      <c r="H3" s="27"/>
      <c r="I3" s="26" t="s">
        <v>129</v>
      </c>
      <c r="J3" s="26" t="s">
        <v>130</v>
      </c>
      <c r="K3" s="26" t="s">
        <v>131</v>
      </c>
      <c r="L3" s="215"/>
      <c r="M3" s="26" t="s">
        <v>129</v>
      </c>
      <c r="N3" s="26" t="s">
        <v>130</v>
      </c>
      <c r="O3" s="28" t="s">
        <v>131</v>
      </c>
    </row>
    <row r="4" spans="1:15" x14ac:dyDescent="0.25">
      <c r="A4" s="21" t="s">
        <v>27</v>
      </c>
      <c r="B4" s="30"/>
      <c r="C4" s="230"/>
      <c r="D4" s="61">
        <f t="shared" ref="D4:O4" si="0">SUM(D5:D30)</f>
        <v>5594</v>
      </c>
      <c r="E4" s="79">
        <f t="shared" si="0"/>
        <v>1464</v>
      </c>
      <c r="F4" s="79">
        <f t="shared" si="0"/>
        <v>4130</v>
      </c>
      <c r="G4" s="76">
        <f t="shared" si="0"/>
        <v>0</v>
      </c>
      <c r="H4" s="79">
        <f t="shared" si="0"/>
        <v>11251</v>
      </c>
      <c r="I4" s="79">
        <f t="shared" si="0"/>
        <v>1933</v>
      </c>
      <c r="J4" s="79">
        <f t="shared" si="0"/>
        <v>5792</v>
      </c>
      <c r="K4" s="79">
        <f t="shared" si="0"/>
        <v>0</v>
      </c>
      <c r="L4" s="61">
        <f t="shared" si="0"/>
        <v>8580</v>
      </c>
      <c r="M4" s="79">
        <f t="shared" si="0"/>
        <v>4542</v>
      </c>
      <c r="N4" s="79">
        <f t="shared" si="0"/>
        <v>1748</v>
      </c>
      <c r="O4" s="76">
        <f t="shared" si="0"/>
        <v>0</v>
      </c>
    </row>
    <row r="5" spans="1:15" x14ac:dyDescent="0.25">
      <c r="A5" s="8"/>
      <c r="B5" s="8" t="s">
        <v>132</v>
      </c>
      <c r="C5" s="231" t="s">
        <v>413</v>
      </c>
      <c r="D5" s="31">
        <v>193</v>
      </c>
      <c r="E5" s="31">
        <v>193</v>
      </c>
      <c r="F5" s="31"/>
      <c r="G5" s="78"/>
      <c r="H5" s="31">
        <v>162</v>
      </c>
      <c r="I5" s="31"/>
      <c r="J5" s="31">
        <v>162</v>
      </c>
      <c r="K5" s="31"/>
      <c r="L5" s="112"/>
      <c r="M5" s="97"/>
      <c r="N5" s="97"/>
      <c r="O5" s="98"/>
    </row>
    <row r="6" spans="1:15" x14ac:dyDescent="0.25">
      <c r="A6" s="8"/>
      <c r="B6" s="8" t="s">
        <v>339</v>
      </c>
      <c r="C6" s="231" t="s">
        <v>409</v>
      </c>
      <c r="D6" s="31"/>
      <c r="E6" s="31"/>
      <c r="F6" s="31"/>
      <c r="G6" s="78"/>
      <c r="H6" s="31"/>
      <c r="I6" s="31"/>
      <c r="J6" s="31"/>
      <c r="K6" s="31"/>
      <c r="L6" s="112"/>
      <c r="M6" s="97"/>
      <c r="N6" s="97"/>
      <c r="O6" s="98"/>
    </row>
    <row r="7" spans="1:15" x14ac:dyDescent="0.25">
      <c r="A7" s="8"/>
      <c r="B7" s="8" t="s">
        <v>339</v>
      </c>
      <c r="C7" s="231" t="s">
        <v>424</v>
      </c>
      <c r="D7" s="31"/>
      <c r="E7" s="31"/>
      <c r="F7" s="31"/>
      <c r="G7" s="78"/>
      <c r="H7" s="31"/>
      <c r="I7" s="31"/>
      <c r="J7" s="31"/>
      <c r="K7" s="31"/>
      <c r="L7" s="112">
        <v>937</v>
      </c>
      <c r="M7" s="97"/>
      <c r="N7" s="97">
        <v>937</v>
      </c>
      <c r="O7" s="98"/>
    </row>
    <row r="8" spans="1:15" x14ac:dyDescent="0.25">
      <c r="A8" s="8"/>
      <c r="B8" s="8" t="s">
        <v>339</v>
      </c>
      <c r="C8" s="231" t="s">
        <v>414</v>
      </c>
      <c r="D8" s="31"/>
      <c r="E8" s="31"/>
      <c r="F8" s="31"/>
      <c r="G8" s="78"/>
      <c r="H8" s="31">
        <v>341</v>
      </c>
      <c r="I8" s="31"/>
      <c r="J8" s="31"/>
      <c r="K8" s="31"/>
      <c r="L8" s="112">
        <v>583</v>
      </c>
      <c r="M8" s="97">
        <v>550</v>
      </c>
      <c r="N8" s="97"/>
      <c r="O8" s="98"/>
    </row>
    <row r="9" spans="1:15" x14ac:dyDescent="0.25">
      <c r="A9" s="8"/>
      <c r="B9" s="8" t="s">
        <v>339</v>
      </c>
      <c r="C9" s="231" t="s">
        <v>133</v>
      </c>
      <c r="D9" s="31"/>
      <c r="E9" s="31"/>
      <c r="F9" s="31"/>
      <c r="G9" s="78"/>
      <c r="H9" s="31">
        <v>4474</v>
      </c>
      <c r="I9" s="31"/>
      <c r="J9" s="31">
        <v>4307</v>
      </c>
      <c r="K9" s="31"/>
      <c r="L9" s="112"/>
      <c r="M9" s="97"/>
      <c r="N9" s="97"/>
      <c r="O9" s="98"/>
    </row>
    <row r="10" spans="1:15" x14ac:dyDescent="0.25">
      <c r="A10" s="8"/>
      <c r="B10" s="8" t="s">
        <v>339</v>
      </c>
      <c r="C10" s="231" t="s">
        <v>134</v>
      </c>
      <c r="D10" s="31">
        <v>35</v>
      </c>
      <c r="E10" s="31">
        <v>35</v>
      </c>
      <c r="F10" s="31"/>
      <c r="G10" s="78"/>
      <c r="H10" s="31"/>
      <c r="I10" s="31"/>
      <c r="J10" s="31"/>
      <c r="K10" s="31"/>
      <c r="L10" s="112">
        <v>482</v>
      </c>
      <c r="M10" s="97">
        <v>450</v>
      </c>
      <c r="N10" s="97"/>
      <c r="O10" s="98"/>
    </row>
    <row r="11" spans="1:15" x14ac:dyDescent="0.25">
      <c r="A11" s="8"/>
      <c r="B11" s="8" t="s">
        <v>339</v>
      </c>
      <c r="C11" s="231" t="s">
        <v>415</v>
      </c>
      <c r="D11" s="31"/>
      <c r="E11" s="31"/>
      <c r="F11" s="31"/>
      <c r="G11" s="78"/>
      <c r="H11" s="31">
        <v>297</v>
      </c>
      <c r="I11" s="31"/>
      <c r="J11" s="31"/>
      <c r="K11" s="31"/>
      <c r="L11" s="112"/>
      <c r="M11" s="97"/>
      <c r="N11" s="97"/>
      <c r="O11" s="98"/>
    </row>
    <row r="12" spans="1:15" x14ac:dyDescent="0.25">
      <c r="A12" s="8"/>
      <c r="B12" s="8" t="s">
        <v>135</v>
      </c>
      <c r="C12" s="231" t="s">
        <v>136</v>
      </c>
      <c r="D12" s="31"/>
      <c r="E12" s="31"/>
      <c r="F12" s="31"/>
      <c r="G12" s="78"/>
      <c r="H12" s="31"/>
      <c r="I12" s="31"/>
      <c r="J12" s="31"/>
      <c r="K12" s="31"/>
      <c r="L12" s="112"/>
      <c r="M12" s="97"/>
      <c r="N12" s="97"/>
      <c r="O12" s="98"/>
    </row>
    <row r="13" spans="1:15" x14ac:dyDescent="0.25">
      <c r="A13" s="8"/>
      <c r="B13" s="8" t="s">
        <v>114</v>
      </c>
      <c r="C13" s="231" t="s">
        <v>137</v>
      </c>
      <c r="D13" s="31"/>
      <c r="E13" s="31"/>
      <c r="F13" s="31"/>
      <c r="G13" s="78"/>
      <c r="H13" s="31">
        <v>1769</v>
      </c>
      <c r="I13" s="31">
        <v>1150</v>
      </c>
      <c r="J13" s="31"/>
      <c r="K13" s="31"/>
      <c r="L13" s="112">
        <v>1838</v>
      </c>
      <c r="M13" s="97">
        <v>1150</v>
      </c>
      <c r="N13" s="97"/>
      <c r="O13" s="98"/>
    </row>
    <row r="14" spans="1:15" x14ac:dyDescent="0.25">
      <c r="A14" s="8"/>
      <c r="B14" s="8" t="s">
        <v>114</v>
      </c>
      <c r="C14" s="231" t="s">
        <v>138</v>
      </c>
      <c r="D14" s="31">
        <v>1363</v>
      </c>
      <c r="E14" s="31">
        <v>213</v>
      </c>
      <c r="F14" s="31">
        <v>1150</v>
      </c>
      <c r="G14" s="78"/>
      <c r="H14" s="31"/>
      <c r="I14" s="31"/>
      <c r="J14" s="31"/>
      <c r="K14" s="31"/>
      <c r="L14" s="112"/>
      <c r="M14" s="97"/>
      <c r="N14" s="97"/>
      <c r="O14" s="98"/>
    </row>
    <row r="15" spans="1:15" x14ac:dyDescent="0.25">
      <c r="A15" s="8"/>
      <c r="B15" s="8" t="s">
        <v>114</v>
      </c>
      <c r="C15" s="231" t="s">
        <v>425</v>
      </c>
      <c r="D15" s="31"/>
      <c r="E15" s="31"/>
      <c r="F15" s="31"/>
      <c r="G15" s="78"/>
      <c r="H15" s="31"/>
      <c r="I15" s="31"/>
      <c r="J15" s="31"/>
      <c r="K15" s="31"/>
      <c r="L15" s="112">
        <v>789</v>
      </c>
      <c r="M15" s="97">
        <v>700</v>
      </c>
      <c r="N15" s="97"/>
      <c r="O15" s="98"/>
    </row>
    <row r="16" spans="1:15" x14ac:dyDescent="0.25">
      <c r="A16" s="8"/>
      <c r="B16" s="8" t="s">
        <v>114</v>
      </c>
      <c r="C16" s="231" t="s">
        <v>139</v>
      </c>
      <c r="D16" s="31"/>
      <c r="E16" s="31"/>
      <c r="F16" s="31"/>
      <c r="G16" s="78"/>
      <c r="H16" s="31"/>
      <c r="I16" s="31"/>
      <c r="J16" s="31"/>
      <c r="K16" s="31"/>
      <c r="L16" s="112"/>
      <c r="M16" s="97"/>
      <c r="N16" s="97"/>
      <c r="O16" s="98"/>
    </row>
    <row r="17" spans="1:15" x14ac:dyDescent="0.25">
      <c r="A17" s="8"/>
      <c r="B17" s="8" t="s">
        <v>114</v>
      </c>
      <c r="C17" s="231" t="s">
        <v>140</v>
      </c>
      <c r="D17" s="31"/>
      <c r="E17" s="31"/>
      <c r="F17" s="31"/>
      <c r="G17" s="78"/>
      <c r="H17" s="31"/>
      <c r="I17" s="31"/>
      <c r="J17" s="31"/>
      <c r="K17" s="31"/>
      <c r="L17" s="112"/>
      <c r="M17" s="97"/>
      <c r="N17" s="97"/>
      <c r="O17" s="98"/>
    </row>
    <row r="18" spans="1:15" x14ac:dyDescent="0.25">
      <c r="A18" s="8"/>
      <c r="B18" s="8" t="s">
        <v>141</v>
      </c>
      <c r="C18" s="231" t="s">
        <v>142</v>
      </c>
      <c r="D18" s="31">
        <v>155</v>
      </c>
      <c r="E18" s="31">
        <v>155</v>
      </c>
      <c r="F18" s="31"/>
      <c r="G18" s="78"/>
      <c r="H18" s="31"/>
      <c r="I18" s="31"/>
      <c r="J18" s="31"/>
      <c r="K18" s="31"/>
      <c r="L18" s="112"/>
      <c r="M18" s="97"/>
      <c r="N18" s="97"/>
      <c r="O18" s="98"/>
    </row>
    <row r="19" spans="1:15" x14ac:dyDescent="0.25">
      <c r="A19" s="8"/>
      <c r="B19" s="8" t="s">
        <v>143</v>
      </c>
      <c r="C19" s="231" t="s">
        <v>144</v>
      </c>
      <c r="D19" s="31"/>
      <c r="E19" s="31"/>
      <c r="F19" s="31"/>
      <c r="G19" s="78"/>
      <c r="H19" s="31"/>
      <c r="I19" s="31"/>
      <c r="J19" s="31"/>
      <c r="K19" s="31"/>
      <c r="L19" s="112"/>
      <c r="M19" s="97"/>
      <c r="N19" s="97"/>
      <c r="O19" s="98"/>
    </row>
    <row r="20" spans="1:15" x14ac:dyDescent="0.25">
      <c r="A20" s="8"/>
      <c r="B20" s="8" t="s">
        <v>145</v>
      </c>
      <c r="C20" s="231" t="s">
        <v>146</v>
      </c>
      <c r="D20" s="31">
        <v>319</v>
      </c>
      <c r="E20" s="31">
        <v>319</v>
      </c>
      <c r="F20" s="31"/>
      <c r="G20" s="78"/>
      <c r="H20" s="31">
        <v>1898</v>
      </c>
      <c r="I20" s="31">
        <v>503</v>
      </c>
      <c r="J20" s="31">
        <v>100</v>
      </c>
      <c r="K20" s="31"/>
      <c r="L20" s="112">
        <v>720</v>
      </c>
      <c r="M20" s="97">
        <v>152</v>
      </c>
      <c r="N20" s="97"/>
      <c r="O20" s="98"/>
    </row>
    <row r="21" spans="1:15" x14ac:dyDescent="0.25">
      <c r="A21" s="8"/>
      <c r="B21" s="8" t="s">
        <v>147</v>
      </c>
      <c r="C21" s="231" t="s">
        <v>148</v>
      </c>
      <c r="D21" s="31"/>
      <c r="E21" s="31"/>
      <c r="F21" s="31"/>
      <c r="G21" s="78"/>
      <c r="H21" s="31"/>
      <c r="I21" s="31"/>
      <c r="J21" s="31"/>
      <c r="K21" s="31"/>
      <c r="L21" s="112"/>
      <c r="M21" s="97"/>
      <c r="N21" s="97"/>
      <c r="O21" s="98"/>
    </row>
    <row r="22" spans="1:15" x14ac:dyDescent="0.25">
      <c r="A22" s="8"/>
      <c r="B22" s="8" t="s">
        <v>149</v>
      </c>
      <c r="C22" s="231"/>
      <c r="D22" s="31"/>
      <c r="E22" s="31"/>
      <c r="F22" s="31"/>
      <c r="G22" s="78"/>
      <c r="H22" s="31"/>
      <c r="I22" s="31"/>
      <c r="J22" s="31"/>
      <c r="K22" s="31"/>
      <c r="L22" s="112"/>
      <c r="M22" s="97"/>
      <c r="N22" s="97"/>
      <c r="O22" s="98"/>
    </row>
    <row r="23" spans="1:15" x14ac:dyDescent="0.25">
      <c r="A23" s="8"/>
      <c r="B23" s="8" t="s">
        <v>106</v>
      </c>
      <c r="C23" s="231" t="s">
        <v>416</v>
      </c>
      <c r="D23" s="31">
        <v>3529</v>
      </c>
      <c r="E23" s="31">
        <v>549</v>
      </c>
      <c r="F23" s="31">
        <v>2980</v>
      </c>
      <c r="G23" s="78"/>
      <c r="H23" s="31">
        <v>456</v>
      </c>
      <c r="I23" s="31"/>
      <c r="J23" s="31"/>
      <c r="K23" s="31"/>
      <c r="L23" s="112"/>
      <c r="M23" s="97"/>
      <c r="N23" s="97"/>
      <c r="O23" s="98"/>
    </row>
    <row r="24" spans="1:15" x14ac:dyDescent="0.25">
      <c r="A24" s="8"/>
      <c r="B24" s="8" t="s">
        <v>106</v>
      </c>
      <c r="C24" s="231" t="s">
        <v>417</v>
      </c>
      <c r="D24" s="31"/>
      <c r="E24" s="31"/>
      <c r="F24" s="31"/>
      <c r="G24" s="78"/>
      <c r="H24" s="31">
        <v>445</v>
      </c>
      <c r="I24" s="31"/>
      <c r="J24" s="31">
        <v>436</v>
      </c>
      <c r="K24" s="31"/>
      <c r="L24" s="112"/>
      <c r="M24" s="97"/>
      <c r="N24" s="97"/>
      <c r="O24" s="98"/>
    </row>
    <row r="25" spans="1:15" x14ac:dyDescent="0.25">
      <c r="A25" s="8"/>
      <c r="B25" s="8" t="s">
        <v>106</v>
      </c>
      <c r="C25" s="231" t="s">
        <v>418</v>
      </c>
      <c r="D25" s="31"/>
      <c r="E25" s="31"/>
      <c r="F25" s="31"/>
      <c r="G25" s="78"/>
      <c r="H25" s="31">
        <v>519</v>
      </c>
      <c r="I25" s="31"/>
      <c r="J25" s="31">
        <v>427</v>
      </c>
      <c r="K25" s="31"/>
      <c r="L25" s="112">
        <v>1639</v>
      </c>
      <c r="M25" s="97">
        <v>540</v>
      </c>
      <c r="N25" s="97">
        <v>811</v>
      </c>
      <c r="O25" s="98"/>
    </row>
    <row r="26" spans="1:15" x14ac:dyDescent="0.25">
      <c r="A26" s="8"/>
      <c r="B26" s="8" t="s">
        <v>335</v>
      </c>
      <c r="C26" s="231" t="s">
        <v>436</v>
      </c>
      <c r="D26" s="31"/>
      <c r="E26" s="31"/>
      <c r="F26" s="31"/>
      <c r="G26" s="78"/>
      <c r="H26" s="31">
        <v>640</v>
      </c>
      <c r="I26" s="31">
        <v>280</v>
      </c>
      <c r="J26" s="31">
        <v>360</v>
      </c>
      <c r="K26" s="31"/>
      <c r="L26" s="112">
        <v>122</v>
      </c>
      <c r="M26" s="97"/>
      <c r="N26" s="97"/>
      <c r="O26" s="98"/>
    </row>
    <row r="27" spans="1:15" x14ac:dyDescent="0.25">
      <c r="A27" s="8"/>
      <c r="B27" s="8" t="s">
        <v>335</v>
      </c>
      <c r="C27" s="231" t="s">
        <v>148</v>
      </c>
      <c r="D27" s="31"/>
      <c r="E27" s="31"/>
      <c r="F27" s="31"/>
      <c r="G27" s="78"/>
      <c r="H27" s="31"/>
      <c r="I27" s="31"/>
      <c r="J27" s="31"/>
      <c r="K27" s="31"/>
      <c r="L27" s="112"/>
      <c r="M27" s="97"/>
      <c r="N27" s="97"/>
      <c r="O27" s="98"/>
    </row>
    <row r="28" spans="1:15" x14ac:dyDescent="0.25">
      <c r="A28" s="8"/>
      <c r="B28" s="8" t="s">
        <v>150</v>
      </c>
      <c r="C28" s="231" t="s">
        <v>151</v>
      </c>
      <c r="D28" s="31"/>
      <c r="E28" s="31"/>
      <c r="F28" s="31"/>
      <c r="G28" s="78"/>
      <c r="H28" s="31">
        <v>250</v>
      </c>
      <c r="I28" s="31"/>
      <c r="J28" s="31"/>
      <c r="K28" s="31"/>
      <c r="L28" s="112">
        <v>315</v>
      </c>
      <c r="M28" s="97"/>
      <c r="N28" s="97"/>
      <c r="O28" s="98"/>
    </row>
    <row r="29" spans="1:15" x14ac:dyDescent="0.25">
      <c r="A29" s="8"/>
      <c r="B29" s="8" t="s">
        <v>141</v>
      </c>
      <c r="C29" s="231" t="s">
        <v>426</v>
      </c>
      <c r="D29" s="31"/>
      <c r="E29" s="31"/>
      <c r="F29" s="31"/>
      <c r="G29" s="78"/>
      <c r="H29" s="31"/>
      <c r="I29" s="31"/>
      <c r="J29" s="31"/>
      <c r="K29" s="31"/>
      <c r="L29" s="112">
        <v>1155</v>
      </c>
      <c r="M29" s="97">
        <v>1000</v>
      </c>
      <c r="N29" s="97"/>
      <c r="O29" s="98"/>
    </row>
    <row r="30" spans="1:15" ht="15.75" thickBot="1" x14ac:dyDescent="0.3">
      <c r="A30" s="9"/>
      <c r="B30" s="9" t="s">
        <v>152</v>
      </c>
      <c r="C30" s="266" t="s">
        <v>153</v>
      </c>
      <c r="D30" s="31"/>
      <c r="E30" s="31"/>
      <c r="F30" s="31"/>
      <c r="G30" s="78"/>
      <c r="H30" s="254"/>
      <c r="I30" s="254"/>
      <c r="J30" s="254"/>
      <c r="K30" s="254"/>
      <c r="L30" s="242"/>
      <c r="M30" s="101"/>
      <c r="N30" s="101"/>
      <c r="O30" s="228"/>
    </row>
    <row r="31" spans="1:15" x14ac:dyDescent="0.25">
      <c r="A31" s="20" t="s">
        <v>154</v>
      </c>
      <c r="B31" s="22"/>
      <c r="C31" s="232"/>
      <c r="D31" s="61">
        <f t="shared" ref="D31:J31" si="1">SUM(D32:D34)</f>
        <v>7743</v>
      </c>
      <c r="E31" s="79">
        <f t="shared" si="1"/>
        <v>2972</v>
      </c>
      <c r="F31" s="79">
        <f t="shared" si="1"/>
        <v>4771</v>
      </c>
      <c r="G31" s="76">
        <f t="shared" si="1"/>
        <v>0</v>
      </c>
      <c r="H31" s="79">
        <f t="shared" si="1"/>
        <v>18741</v>
      </c>
      <c r="I31" s="79">
        <f t="shared" si="1"/>
        <v>3000</v>
      </c>
      <c r="J31" s="79">
        <f t="shared" si="1"/>
        <v>15741</v>
      </c>
      <c r="K31" s="79">
        <f>SUM(K32:K36)</f>
        <v>0</v>
      </c>
      <c r="L31" s="61">
        <f>SUM(L32:L34)</f>
        <v>19530</v>
      </c>
      <c r="M31" s="79">
        <f>SUM(M32:M34)</f>
        <v>2208</v>
      </c>
      <c r="N31" s="79">
        <f>SUM(N32:N34)</f>
        <v>6110</v>
      </c>
      <c r="O31" s="76">
        <f>SUM(O32:O34)</f>
        <v>0</v>
      </c>
    </row>
    <row r="32" spans="1:15" x14ac:dyDescent="0.25">
      <c r="A32" s="20"/>
      <c r="B32" s="8" t="s">
        <v>155</v>
      </c>
      <c r="C32" s="231" t="s">
        <v>156</v>
      </c>
      <c r="D32" s="115">
        <v>1064</v>
      </c>
      <c r="E32" s="31">
        <v>1064</v>
      </c>
      <c r="F32" s="31"/>
      <c r="G32" s="86"/>
      <c r="H32" s="31">
        <v>11772</v>
      </c>
      <c r="I32" s="31"/>
      <c r="J32" s="31">
        <v>11772</v>
      </c>
      <c r="K32" s="31"/>
      <c r="L32" s="112">
        <v>16139</v>
      </c>
      <c r="M32" s="97">
        <f>432</f>
        <v>432</v>
      </c>
      <c r="N32" s="97">
        <v>4500</v>
      </c>
      <c r="O32" s="98"/>
    </row>
    <row r="33" spans="1:16" x14ac:dyDescent="0.25">
      <c r="A33" s="10"/>
      <c r="B33" s="8" t="s">
        <v>147</v>
      </c>
      <c r="C33" s="231" t="s">
        <v>156</v>
      </c>
      <c r="D33" s="115">
        <v>1908</v>
      </c>
      <c r="E33" s="31">
        <v>1908</v>
      </c>
      <c r="F33" s="31"/>
      <c r="G33" s="86"/>
      <c r="H33" s="31">
        <v>5291</v>
      </c>
      <c r="I33" s="31">
        <v>3000</v>
      </c>
      <c r="J33" s="31">
        <v>2291</v>
      </c>
      <c r="K33" s="31"/>
      <c r="L33" s="112">
        <v>1781</v>
      </c>
      <c r="M33" s="97">
        <v>1776</v>
      </c>
      <c r="N33" s="97"/>
      <c r="O33" s="98"/>
    </row>
    <row r="34" spans="1:16" ht="15.75" thickBot="1" x14ac:dyDescent="0.3">
      <c r="A34" s="8"/>
      <c r="B34" s="8" t="s">
        <v>157</v>
      </c>
      <c r="C34" s="231" t="s">
        <v>419</v>
      </c>
      <c r="D34" s="115">
        <f>4744+27</f>
        <v>4771</v>
      </c>
      <c r="E34" s="31">
        <v>0</v>
      </c>
      <c r="F34" s="31">
        <f>4744+27</f>
        <v>4771</v>
      </c>
      <c r="G34" s="78">
        <v>0</v>
      </c>
      <c r="H34" s="31">
        <v>1678</v>
      </c>
      <c r="I34" s="31"/>
      <c r="J34" s="31">
        <v>1678</v>
      </c>
      <c r="K34" s="31"/>
      <c r="L34" s="242">
        <v>1610</v>
      </c>
      <c r="M34" s="101"/>
      <c r="N34" s="101">
        <v>1610</v>
      </c>
      <c r="O34" s="228">
        <f>L34-M34-N34</f>
        <v>0</v>
      </c>
      <c r="P34" s="31"/>
    </row>
    <row r="35" spans="1:16" x14ac:dyDescent="0.25">
      <c r="A35" s="21" t="s">
        <v>158</v>
      </c>
      <c r="B35" s="30"/>
      <c r="C35" s="230"/>
      <c r="D35" s="61">
        <f t="shared" ref="D35:O35" si="2">SUM(D36:D45)</f>
        <v>6805</v>
      </c>
      <c r="E35" s="79">
        <f t="shared" si="2"/>
        <v>0</v>
      </c>
      <c r="F35" s="79">
        <f t="shared" si="2"/>
        <v>11382</v>
      </c>
      <c r="G35" s="79">
        <f t="shared" si="2"/>
        <v>55</v>
      </c>
      <c r="H35" s="61">
        <f>SUM(H36:H45)</f>
        <v>3734</v>
      </c>
      <c r="I35" s="79">
        <f t="shared" si="2"/>
        <v>0</v>
      </c>
      <c r="J35" s="79">
        <f t="shared" si="2"/>
        <v>3896</v>
      </c>
      <c r="K35" s="76">
        <f t="shared" si="2"/>
        <v>0</v>
      </c>
      <c r="L35" s="79">
        <f t="shared" si="2"/>
        <v>3470</v>
      </c>
      <c r="M35" s="79">
        <f t="shared" si="2"/>
        <v>0</v>
      </c>
      <c r="N35" s="79">
        <f t="shared" si="2"/>
        <v>3449</v>
      </c>
      <c r="O35" s="76">
        <f t="shared" si="2"/>
        <v>0</v>
      </c>
    </row>
    <row r="36" spans="1:16" x14ac:dyDescent="0.25">
      <c r="A36" s="8"/>
      <c r="B36" s="8" t="s">
        <v>159</v>
      </c>
      <c r="C36" s="231"/>
      <c r="D36" s="115">
        <v>6750</v>
      </c>
      <c r="E36" s="31"/>
      <c r="F36" s="31">
        <v>11382</v>
      </c>
      <c r="G36" s="31"/>
      <c r="H36" s="115">
        <v>373</v>
      </c>
      <c r="I36" s="31"/>
      <c r="J36" s="31">
        <f>258+277</f>
        <v>535</v>
      </c>
      <c r="K36" s="78"/>
      <c r="L36" s="97">
        <v>0</v>
      </c>
      <c r="M36" s="97">
        <v>0</v>
      </c>
      <c r="N36" s="97">
        <v>0</v>
      </c>
      <c r="O36" s="98"/>
    </row>
    <row r="37" spans="1:16" x14ac:dyDescent="0.25">
      <c r="A37" s="8"/>
      <c r="B37" s="8" t="s">
        <v>160</v>
      </c>
      <c r="C37" s="231"/>
      <c r="D37" s="115"/>
      <c r="E37" s="31"/>
      <c r="F37" s="31"/>
      <c r="G37" s="31"/>
      <c r="H37" s="115">
        <v>3361</v>
      </c>
      <c r="I37" s="31"/>
      <c r="J37" s="31">
        <v>3361</v>
      </c>
      <c r="K37" s="78"/>
      <c r="L37" s="97">
        <v>2701</v>
      </c>
      <c r="M37" s="97"/>
      <c r="N37" s="97">
        <v>2701</v>
      </c>
      <c r="O37" s="98"/>
    </row>
    <row r="38" spans="1:16" x14ac:dyDescent="0.25">
      <c r="A38" s="8"/>
      <c r="B38" s="8" t="s">
        <v>423</v>
      </c>
      <c r="C38" s="231"/>
      <c r="D38" s="115"/>
      <c r="E38" s="31"/>
      <c r="F38" s="31"/>
      <c r="G38" s="31"/>
      <c r="H38" s="115"/>
      <c r="I38" s="31"/>
      <c r="J38" s="31"/>
      <c r="K38" s="78"/>
      <c r="L38" s="97">
        <v>19</v>
      </c>
      <c r="M38" s="97"/>
      <c r="N38" s="97">
        <v>19</v>
      </c>
      <c r="O38" s="98"/>
    </row>
    <row r="39" spans="1:16" x14ac:dyDescent="0.25">
      <c r="A39" s="8"/>
      <c r="B39" s="8" t="s">
        <v>422</v>
      </c>
      <c r="C39" s="231"/>
      <c r="D39" s="115">
        <v>55</v>
      </c>
      <c r="E39" s="31"/>
      <c r="F39" s="31"/>
      <c r="G39" s="31">
        <v>55</v>
      </c>
      <c r="H39" s="115"/>
      <c r="I39" s="31"/>
      <c r="J39" s="31"/>
      <c r="K39" s="78"/>
      <c r="L39" s="97"/>
      <c r="M39" s="97"/>
      <c r="N39" s="97"/>
      <c r="O39" s="98"/>
    </row>
    <row r="40" spans="1:16" x14ac:dyDescent="0.25">
      <c r="A40" s="8"/>
      <c r="B40" s="8" t="s">
        <v>161</v>
      </c>
      <c r="C40" s="231"/>
      <c r="D40" s="115"/>
      <c r="E40" s="31"/>
      <c r="F40" s="31"/>
      <c r="G40" s="31"/>
      <c r="H40" s="115"/>
      <c r="I40" s="31"/>
      <c r="J40" s="31"/>
      <c r="K40" s="78"/>
      <c r="L40" s="97">
        <v>136</v>
      </c>
      <c r="M40" s="97"/>
      <c r="N40" s="97">
        <v>136</v>
      </c>
      <c r="O40" s="98"/>
    </row>
    <row r="41" spans="1:16" x14ac:dyDescent="0.25">
      <c r="A41" s="8"/>
      <c r="B41" s="8" t="s">
        <v>162</v>
      </c>
      <c r="C41" s="231"/>
      <c r="D41" s="115"/>
      <c r="E41" s="31"/>
      <c r="F41" s="31"/>
      <c r="G41" s="31"/>
      <c r="H41" s="115"/>
      <c r="I41" s="31"/>
      <c r="J41" s="31"/>
      <c r="K41" s="78"/>
      <c r="L41" s="97">
        <v>31</v>
      </c>
      <c r="M41" s="97"/>
      <c r="N41" s="97">
        <v>31</v>
      </c>
      <c r="O41" s="98"/>
    </row>
    <row r="42" spans="1:16" x14ac:dyDescent="0.25">
      <c r="A42" s="8"/>
      <c r="B42" s="8" t="s">
        <v>410</v>
      </c>
      <c r="C42" s="231"/>
      <c r="D42" s="115"/>
      <c r="E42" s="31"/>
      <c r="F42" s="31"/>
      <c r="G42" s="31"/>
      <c r="H42" s="115"/>
      <c r="I42" s="31"/>
      <c r="J42" s="31"/>
      <c r="K42" s="78"/>
      <c r="L42" s="97">
        <v>179</v>
      </c>
      <c r="M42" s="97"/>
      <c r="N42" s="97">
        <v>173</v>
      </c>
      <c r="O42" s="98"/>
    </row>
    <row r="43" spans="1:16" x14ac:dyDescent="0.25">
      <c r="A43" s="8"/>
      <c r="B43" s="8" t="s">
        <v>163</v>
      </c>
      <c r="C43" s="231"/>
      <c r="D43" s="115"/>
      <c r="E43" s="31"/>
      <c r="F43" s="31"/>
      <c r="G43" s="31"/>
      <c r="H43" s="115"/>
      <c r="I43" s="31"/>
      <c r="J43" s="31"/>
      <c r="K43" s="78"/>
      <c r="L43" s="97">
        <v>151</v>
      </c>
      <c r="M43" s="97"/>
      <c r="N43" s="97">
        <v>136</v>
      </c>
      <c r="O43" s="98"/>
    </row>
    <row r="44" spans="1:16" x14ac:dyDescent="0.25">
      <c r="A44" s="8"/>
      <c r="B44" s="8" t="s">
        <v>164</v>
      </c>
      <c r="C44" s="231"/>
      <c r="D44" s="115"/>
      <c r="E44" s="31"/>
      <c r="F44" s="31"/>
      <c r="G44" s="31"/>
      <c r="H44" s="115"/>
      <c r="I44" s="31"/>
      <c r="J44" s="31"/>
      <c r="K44" s="78"/>
      <c r="L44" s="97">
        <v>56</v>
      </c>
      <c r="M44" s="97"/>
      <c r="N44" s="97">
        <v>56</v>
      </c>
      <c r="O44" s="98"/>
    </row>
    <row r="45" spans="1:16" ht="15.75" thickBot="1" x14ac:dyDescent="0.3">
      <c r="A45" s="8"/>
      <c r="B45" s="8" t="s">
        <v>421</v>
      </c>
      <c r="C45" s="231"/>
      <c r="D45" s="241"/>
      <c r="E45" s="254"/>
      <c r="F45" s="254"/>
      <c r="G45" s="254"/>
      <c r="H45" s="241"/>
      <c r="I45" s="254"/>
      <c r="J45" s="254"/>
      <c r="K45" s="90"/>
      <c r="L45" s="97">
        <v>197</v>
      </c>
      <c r="M45" s="97"/>
      <c r="N45" s="97">
        <v>197</v>
      </c>
      <c r="O45" s="98"/>
    </row>
    <row r="46" spans="1:16" ht="15.75" thickBot="1" x14ac:dyDescent="0.3">
      <c r="A46" s="45" t="s">
        <v>165</v>
      </c>
      <c r="B46" s="46"/>
      <c r="C46" s="233"/>
      <c r="D46" s="234">
        <f t="shared" ref="D46:O46" si="3">D4+D31+D35</f>
        <v>20142</v>
      </c>
      <c r="E46" s="47">
        <f t="shared" si="3"/>
        <v>4436</v>
      </c>
      <c r="F46" s="47">
        <f t="shared" si="3"/>
        <v>20283</v>
      </c>
      <c r="G46" s="47">
        <f t="shared" si="3"/>
        <v>55</v>
      </c>
      <c r="H46" s="234">
        <f t="shared" si="3"/>
        <v>33726</v>
      </c>
      <c r="I46" s="47">
        <f t="shared" si="3"/>
        <v>4933</v>
      </c>
      <c r="J46" s="47">
        <f t="shared" si="3"/>
        <v>25429</v>
      </c>
      <c r="K46" s="48">
        <f t="shared" si="3"/>
        <v>0</v>
      </c>
      <c r="L46" s="234">
        <f t="shared" si="3"/>
        <v>31580</v>
      </c>
      <c r="M46" s="47">
        <f t="shared" si="3"/>
        <v>6750</v>
      </c>
      <c r="N46" s="47">
        <f t="shared" si="3"/>
        <v>11307</v>
      </c>
      <c r="O46" s="48">
        <f t="shared" si="3"/>
        <v>0</v>
      </c>
    </row>
    <row r="49" spans="2:15" ht="15" customHeight="1" x14ac:dyDescent="0.25">
      <c r="O49" s="31"/>
    </row>
    <row r="50" spans="2:15" ht="3.75" customHeight="1" x14ac:dyDescent="0.25">
      <c r="C50" t="s">
        <v>166</v>
      </c>
      <c r="L50" s="97">
        <f>SUM(L5:L19)+SUM(L27:L30)+L21</f>
        <v>6099</v>
      </c>
      <c r="M50" s="31"/>
      <c r="N50" s="31"/>
      <c r="O50" s="31"/>
    </row>
    <row r="51" spans="2:15" ht="17.25" hidden="1" customHeight="1" x14ac:dyDescent="0.25">
      <c r="C51" s="267" t="s">
        <v>167</v>
      </c>
      <c r="D51" s="267"/>
      <c r="E51" s="267"/>
      <c r="F51" s="267"/>
      <c r="G51" s="267"/>
      <c r="H51" s="260">
        <f>SUM(H20:H26)</f>
        <v>3958</v>
      </c>
      <c r="I51" s="260"/>
      <c r="J51" s="260"/>
      <c r="K51" s="260"/>
      <c r="L51" s="102">
        <f>SUM(L20:L26)-L21</f>
        <v>2481</v>
      </c>
      <c r="M51" s="260"/>
      <c r="N51" s="260"/>
      <c r="O51" s="260"/>
    </row>
    <row r="52" spans="2:15" ht="0.75" customHeight="1" x14ac:dyDescent="0.25">
      <c r="C52" s="268"/>
      <c r="D52" s="268"/>
      <c r="E52" s="268"/>
      <c r="F52" s="268"/>
      <c r="G52" s="268"/>
      <c r="H52" s="31">
        <f t="shared" ref="H52" si="4">H50+H51</f>
        <v>3958</v>
      </c>
      <c r="I52" s="31"/>
      <c r="J52" s="31"/>
      <c r="K52" s="31"/>
      <c r="L52" s="97">
        <f>L50+L51</f>
        <v>8580</v>
      </c>
      <c r="M52" s="31"/>
      <c r="N52" s="31"/>
      <c r="O52" s="31"/>
    </row>
    <row r="53" spans="2:15" ht="16.149999999999999" customHeight="1" x14ac:dyDescent="0.25">
      <c r="C53" s="268"/>
      <c r="D53" s="268"/>
      <c r="E53" s="268"/>
      <c r="F53" s="268"/>
      <c r="G53" s="268"/>
      <c r="H53" s="268"/>
      <c r="I53" s="268"/>
      <c r="J53" s="268"/>
      <c r="K53" s="268"/>
    </row>
    <row r="54" spans="2:15" ht="15.6" customHeight="1" x14ac:dyDescent="0.25">
      <c r="C54" s="268"/>
      <c r="D54" s="268"/>
      <c r="E54" s="268"/>
      <c r="F54" s="268"/>
      <c r="G54" s="268"/>
      <c r="H54" s="268"/>
      <c r="I54" s="268"/>
      <c r="J54" s="268"/>
      <c r="K54" s="268"/>
    </row>
    <row r="55" spans="2:15" ht="3" customHeight="1" x14ac:dyDescent="0.25">
      <c r="C55" s="268"/>
      <c r="D55" s="268"/>
      <c r="E55" s="268"/>
      <c r="F55" s="268"/>
      <c r="G55" s="268"/>
      <c r="H55" s="268"/>
      <c r="I55" s="268"/>
      <c r="J55" s="268"/>
      <c r="K55" s="268"/>
    </row>
    <row r="56" spans="2:15" ht="14.25" hidden="1" customHeight="1" x14ac:dyDescent="0.35">
      <c r="C56" s="269"/>
      <c r="D56" s="269"/>
      <c r="E56" s="269"/>
      <c r="F56" s="269"/>
      <c r="G56" s="269"/>
      <c r="H56" s="269"/>
      <c r="I56" s="269"/>
      <c r="J56" s="269"/>
      <c r="K56" s="269"/>
      <c r="L56" s="270"/>
      <c r="M56" s="271"/>
    </row>
    <row r="57" spans="2:15" ht="12.75" hidden="1" customHeight="1" x14ac:dyDescent="0.25"/>
    <row r="59" spans="2:15" x14ac:dyDescent="0.25">
      <c r="B59" s="269"/>
      <c r="C59" s="31"/>
      <c r="D59" s="31"/>
      <c r="E59" s="31"/>
      <c r="F59" s="31"/>
      <c r="G59" s="31"/>
      <c r="H59" s="31"/>
      <c r="I59" s="31"/>
      <c r="J59" s="31"/>
      <c r="K59" s="31"/>
      <c r="L59" s="272"/>
    </row>
    <row r="60" spans="2:15" x14ac:dyDescent="0.25">
      <c r="B60" s="269"/>
      <c r="C60" s="31"/>
      <c r="D60" s="31"/>
      <c r="E60" s="31"/>
      <c r="F60" s="31"/>
      <c r="G60" s="31"/>
      <c r="H60" s="31"/>
      <c r="I60" s="31"/>
      <c r="J60" s="31"/>
      <c r="K60" s="31"/>
      <c r="L60" s="272"/>
    </row>
    <row r="61" spans="2:15" x14ac:dyDescent="0.25">
      <c r="B61" s="269"/>
      <c r="C61" s="31"/>
      <c r="D61" s="31"/>
      <c r="E61" s="31"/>
      <c r="F61" s="31"/>
      <c r="G61" s="31"/>
      <c r="H61" s="31"/>
      <c r="I61" s="31"/>
      <c r="J61" s="31"/>
      <c r="K61" s="31"/>
      <c r="L61" s="272"/>
    </row>
    <row r="62" spans="2:15" x14ac:dyDescent="0.25">
      <c r="B62" s="273"/>
      <c r="C62" s="31"/>
      <c r="D62" s="31"/>
      <c r="E62" s="31"/>
      <c r="F62" s="31"/>
      <c r="G62" s="31"/>
      <c r="H62" s="31"/>
      <c r="I62" s="31"/>
      <c r="J62" s="31"/>
      <c r="K62" s="31"/>
      <c r="L62" s="272"/>
    </row>
    <row r="63" spans="2:15" x14ac:dyDescent="0.25">
      <c r="B63" s="273"/>
      <c r="C63" s="31"/>
      <c r="D63" s="31"/>
      <c r="E63" s="31"/>
      <c r="F63" s="31"/>
      <c r="G63" s="31"/>
      <c r="H63" s="31"/>
      <c r="I63" s="31"/>
      <c r="J63" s="31"/>
      <c r="K63" s="31"/>
      <c r="L63" s="272"/>
    </row>
    <row r="64" spans="2:15" x14ac:dyDescent="0.25">
      <c r="B64" s="273"/>
      <c r="C64" s="31"/>
      <c r="D64" s="31"/>
      <c r="E64" s="31"/>
      <c r="F64" s="31"/>
      <c r="G64" s="31"/>
      <c r="H64" s="31"/>
      <c r="I64" s="31"/>
      <c r="J64" s="31"/>
      <c r="K64" s="31"/>
      <c r="L64" s="272"/>
    </row>
    <row r="65" spans="2:12" x14ac:dyDescent="0.25">
      <c r="B65" s="273"/>
      <c r="C65" s="31"/>
      <c r="D65" s="31"/>
      <c r="E65" s="31"/>
      <c r="F65" s="31"/>
      <c r="G65" s="31"/>
      <c r="H65" s="31"/>
      <c r="I65" s="31"/>
      <c r="J65" s="31"/>
      <c r="K65" s="31"/>
      <c r="L65" s="272"/>
    </row>
    <row r="66" spans="2:12" x14ac:dyDescent="0.25">
      <c r="B66" s="273"/>
      <c r="C66" s="31"/>
      <c r="D66" s="31"/>
      <c r="E66" s="31"/>
      <c r="F66" s="31"/>
      <c r="G66" s="31"/>
      <c r="H66" s="31"/>
      <c r="I66" s="31"/>
      <c r="J66" s="31"/>
      <c r="K66" s="31"/>
      <c r="L66" s="272"/>
    </row>
    <row r="67" spans="2:12" x14ac:dyDescent="0.25">
      <c r="B67" s="273"/>
      <c r="C67" s="31"/>
      <c r="D67" s="31"/>
      <c r="E67" s="31"/>
      <c r="F67" s="31"/>
      <c r="G67" s="31"/>
      <c r="H67" s="31"/>
      <c r="I67" s="31"/>
      <c r="J67" s="31"/>
      <c r="K67" s="31"/>
      <c r="L67" s="272"/>
    </row>
    <row r="68" spans="2:12" x14ac:dyDescent="0.25">
      <c r="B68" s="269"/>
      <c r="C68" s="31"/>
      <c r="D68" s="31"/>
      <c r="E68" s="31"/>
      <c r="F68" s="31"/>
      <c r="G68" s="31"/>
      <c r="H68" s="31"/>
      <c r="I68" s="31"/>
      <c r="J68" s="31"/>
      <c r="K68" s="31"/>
      <c r="L68" s="272"/>
    </row>
    <row r="69" spans="2:12" x14ac:dyDescent="0.25">
      <c r="B69" s="269"/>
      <c r="C69" s="31"/>
      <c r="D69" s="31"/>
      <c r="E69" s="31"/>
      <c r="F69" s="31"/>
      <c r="G69" s="31"/>
      <c r="H69" s="31"/>
      <c r="I69" s="31"/>
      <c r="J69" s="31"/>
      <c r="K69" s="31"/>
      <c r="L69" s="272"/>
    </row>
    <row r="70" spans="2:12" x14ac:dyDescent="0.25">
      <c r="B70" s="273"/>
      <c r="C70" s="31"/>
      <c r="D70" s="31"/>
      <c r="E70" s="31"/>
      <c r="F70" s="31"/>
      <c r="G70" s="31"/>
      <c r="H70" s="31"/>
      <c r="I70" s="31"/>
      <c r="J70" s="31"/>
      <c r="K70" s="31"/>
      <c r="L70" s="272"/>
    </row>
    <row r="71" spans="2:12" x14ac:dyDescent="0.25">
      <c r="B71" s="273"/>
      <c r="C71" s="31"/>
      <c r="D71" s="31"/>
      <c r="E71" s="31"/>
      <c r="F71" s="31"/>
      <c r="G71" s="31"/>
      <c r="H71" s="31"/>
      <c r="I71" s="31"/>
      <c r="J71" s="31"/>
      <c r="K71" s="31"/>
      <c r="L71" s="272"/>
    </row>
    <row r="72" spans="2:12" x14ac:dyDescent="0.25">
      <c r="B72" s="269"/>
      <c r="C72" s="31"/>
      <c r="D72" s="31"/>
      <c r="E72" s="31"/>
      <c r="F72" s="31"/>
      <c r="G72" s="31"/>
      <c r="H72" s="31"/>
      <c r="I72" s="31"/>
      <c r="J72" s="31"/>
      <c r="K72" s="31"/>
      <c r="L72" s="272"/>
    </row>
    <row r="73" spans="2:12" x14ac:dyDescent="0.25">
      <c r="B73" s="269"/>
      <c r="C73" s="31"/>
      <c r="D73" s="31"/>
      <c r="E73" s="31"/>
      <c r="F73" s="31"/>
      <c r="G73" s="31"/>
      <c r="H73" s="31"/>
      <c r="I73" s="31"/>
      <c r="J73" s="31"/>
      <c r="K73" s="31"/>
      <c r="L73" s="272"/>
    </row>
    <row r="74" spans="2:12" x14ac:dyDescent="0.25">
      <c r="B74" s="269"/>
      <c r="C74" s="31"/>
      <c r="D74" s="31"/>
      <c r="E74" s="31"/>
      <c r="F74" s="31"/>
      <c r="G74" s="31"/>
      <c r="H74" s="31"/>
      <c r="I74" s="31"/>
      <c r="J74" s="31"/>
      <c r="K74" s="31"/>
      <c r="L74" s="272"/>
    </row>
    <row r="75" spans="2:12" x14ac:dyDescent="0.25">
      <c r="B75" s="269"/>
      <c r="C75" s="31"/>
      <c r="D75" s="31"/>
      <c r="E75" s="31"/>
      <c r="F75" s="31"/>
      <c r="G75" s="31"/>
      <c r="H75" s="31"/>
      <c r="I75" s="31"/>
      <c r="J75" s="31"/>
      <c r="K75" s="31"/>
      <c r="L75" s="272"/>
    </row>
    <row r="76" spans="2:12" x14ac:dyDescent="0.25">
      <c r="B76" s="269"/>
      <c r="C76" s="31"/>
      <c r="D76" s="31"/>
      <c r="E76" s="31"/>
      <c r="F76" s="31"/>
      <c r="G76" s="31"/>
      <c r="H76" s="31"/>
      <c r="I76" s="31"/>
      <c r="J76" s="31"/>
      <c r="K76" s="31"/>
      <c r="L76" s="272"/>
    </row>
    <row r="77" spans="2:12" x14ac:dyDescent="0.25">
      <c r="B77" s="273"/>
      <c r="C77" s="31"/>
      <c r="D77" s="31"/>
      <c r="E77" s="31"/>
      <c r="F77" s="31"/>
      <c r="G77" s="31"/>
      <c r="H77" s="31"/>
      <c r="I77" s="31"/>
      <c r="J77" s="31"/>
      <c r="K77" s="31"/>
      <c r="L77" s="272"/>
    </row>
    <row r="78" spans="2:12" x14ac:dyDescent="0.25">
      <c r="B78" s="269"/>
      <c r="C78" s="31"/>
      <c r="D78" s="31"/>
      <c r="E78" s="31"/>
      <c r="F78" s="31"/>
      <c r="G78" s="31"/>
      <c r="H78" s="31"/>
      <c r="I78" s="31"/>
      <c r="J78" s="31"/>
      <c r="K78" s="31"/>
      <c r="L78" s="272"/>
    </row>
    <row r="79" spans="2:12" x14ac:dyDescent="0.25">
      <c r="B79" s="273"/>
      <c r="C79" s="31"/>
      <c r="D79" s="31"/>
      <c r="E79" s="31"/>
      <c r="F79" s="31"/>
      <c r="G79" s="31"/>
      <c r="H79" s="31"/>
      <c r="I79" s="31"/>
      <c r="J79" s="31"/>
      <c r="K79" s="31"/>
      <c r="L79" s="272"/>
    </row>
    <row r="80" spans="2:12" x14ac:dyDescent="0.25">
      <c r="B80" s="269"/>
      <c r="C80" s="31"/>
      <c r="D80" s="31"/>
      <c r="E80" s="31"/>
      <c r="F80" s="31"/>
      <c r="G80" s="31"/>
      <c r="H80" s="31"/>
      <c r="I80" s="31"/>
      <c r="J80" s="31"/>
      <c r="K80" s="31"/>
      <c r="L80" s="272"/>
    </row>
    <row r="81" spans="2:15" x14ac:dyDescent="0.25">
      <c r="B81" s="273"/>
      <c r="C81" s="31"/>
      <c r="D81" s="31"/>
      <c r="E81" s="31"/>
      <c r="F81" s="31"/>
      <c r="G81" s="31"/>
      <c r="H81" s="31"/>
      <c r="I81" s="31"/>
      <c r="J81" s="31"/>
      <c r="K81" s="31"/>
      <c r="L81" s="272"/>
    </row>
    <row r="82" spans="2:15" x14ac:dyDescent="0.25">
      <c r="B82" s="273"/>
      <c r="C82" s="31"/>
      <c r="D82" s="31"/>
      <c r="E82" s="31"/>
      <c r="F82" s="31"/>
      <c r="G82" s="31"/>
      <c r="H82" s="31"/>
      <c r="I82" s="31"/>
      <c r="J82" s="31"/>
      <c r="K82" s="31"/>
      <c r="L82" s="272"/>
    </row>
    <row r="83" spans="2:15" x14ac:dyDescent="0.25">
      <c r="B83" s="269"/>
      <c r="C83" s="31"/>
      <c r="D83" s="31"/>
      <c r="E83" s="31"/>
      <c r="F83" s="31"/>
      <c r="G83" s="31"/>
      <c r="H83" s="31"/>
      <c r="I83" s="31"/>
      <c r="J83" s="31"/>
      <c r="K83" s="31"/>
      <c r="L83" s="272"/>
    </row>
    <row r="84" spans="2:15" ht="15.75" thickBot="1" x14ac:dyDescent="0.3"/>
    <row r="85" spans="2:15" ht="15.75" thickBot="1" x14ac:dyDescent="0.3">
      <c r="N85" s="56"/>
      <c r="O85" s="274"/>
    </row>
  </sheetData>
  <mergeCells count="3">
    <mergeCell ref="D1:G1"/>
    <mergeCell ref="H1:K1"/>
    <mergeCell ref="L1:O1"/>
  </mergeCells>
  <pageMargins left="0.7" right="0.7" top="0.78740157499999996" bottom="0.78740157499999996" header="0.3" footer="0.3"/>
  <pageSetup paperSize="9" scale="71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18" r:id="rId4" name="Button 2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5" name="Button 5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6" name="Button 5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7" name="Button 5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8" name="Button 5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9" name="Button 5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10" name="Button 5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11" name="Button 5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12" name="Button 12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7" r:id="rId13" name="Button 12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8" r:id="rId14" name="Button 12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9" r:id="rId15" name="Button 12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0" r:id="rId16" name="Button 12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1" r:id="rId17" name="Button 12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18" name="Button 12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3" r:id="rId19" name="Button 12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4" r:id="rId20" name="Button 12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5" r:id="rId21" name="Button 12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6" r:id="rId22" name="Button 13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7" r:id="rId23" name="Button 13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8" r:id="rId24" name="Button 13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9" r:id="rId25" name="Button 13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0" r:id="rId26" name="Button 13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27" name="Button 13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3" r:id="rId28" name="Button 22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50</xdr:row>
                    <xdr:rowOff>38100</xdr:rowOff>
                  </from>
                  <to>
                    <xdr:col>12</xdr:col>
                    <xdr:colOff>1066800</xdr:colOff>
                    <xdr:row>51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4" r:id="rId29" name="Button 22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50</xdr:row>
                    <xdr:rowOff>38100</xdr:rowOff>
                  </from>
                  <to>
                    <xdr:col>12</xdr:col>
                    <xdr:colOff>1066800</xdr:colOff>
                    <xdr:row>51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5" r:id="rId30" name="Button 22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50</xdr:row>
                    <xdr:rowOff>38100</xdr:rowOff>
                  </from>
                  <to>
                    <xdr:col>12</xdr:col>
                    <xdr:colOff>1066800</xdr:colOff>
                    <xdr:row>51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6" r:id="rId31" name="Button 23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50</xdr:row>
                    <xdr:rowOff>38100</xdr:rowOff>
                  </from>
                  <to>
                    <xdr:col>12</xdr:col>
                    <xdr:colOff>1066800</xdr:colOff>
                    <xdr:row>51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7" r:id="rId32" name="Button 23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50</xdr:row>
                    <xdr:rowOff>38100</xdr:rowOff>
                  </from>
                  <to>
                    <xdr:col>12</xdr:col>
                    <xdr:colOff>1066800</xdr:colOff>
                    <xdr:row>51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8" r:id="rId33" name="Button 23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50</xdr:row>
                    <xdr:rowOff>38100</xdr:rowOff>
                  </from>
                  <to>
                    <xdr:col>12</xdr:col>
                    <xdr:colOff>1066800</xdr:colOff>
                    <xdr:row>51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9" r:id="rId34" name="Button 23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50</xdr:row>
                    <xdr:rowOff>38100</xdr:rowOff>
                  </from>
                  <to>
                    <xdr:col>12</xdr:col>
                    <xdr:colOff>1066800</xdr:colOff>
                    <xdr:row>51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0" r:id="rId35" name="Button 23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50</xdr:row>
                    <xdr:rowOff>38100</xdr:rowOff>
                  </from>
                  <to>
                    <xdr:col>12</xdr:col>
                    <xdr:colOff>1066800</xdr:colOff>
                    <xdr:row>51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1" r:id="rId36" name="Button 23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2" r:id="rId37" name="Button 23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3" r:id="rId38" name="Button 23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4" r:id="rId39" name="Button 23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5" r:id="rId40" name="Button 23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6" r:id="rId41" name="Button 24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7" r:id="rId42" name="Button 24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8" r:id="rId43" name="Button 24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9" r:id="rId44" name="Button 24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0" r:id="rId45" name="Button 24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1" r:id="rId46" name="Button 24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2" r:id="rId47" name="Button 24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3" r:id="rId48" name="Button 24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4" r:id="rId49" name="Button 24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5" r:id="rId50" name="Button 24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6" r:id="rId51" name="Button 25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7" r:id="rId52" name="Button 25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8" r:id="rId53" name="Button 25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9" r:id="rId54" name="Button 25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0" r:id="rId55" name="Button 25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1" r:id="rId56" name="Button 25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2" r:id="rId57" name="Button 25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3" r:id="rId58" name="Button 25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4" r:id="rId59" name="Button 25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5" r:id="rId60" name="Button 25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6" r:id="rId61" name="Button 26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7" r:id="rId62" name="Button 26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8" r:id="rId63" name="Button 26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9" r:id="rId64" name="Button 26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0" r:id="rId65" name="Button 26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1" r:id="rId66" name="Button 26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2" r:id="rId67" name="Button 26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3" r:id="rId68" name="Button 26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4" r:id="rId69" name="Button 26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5" r:id="rId70" name="Button 26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6" r:id="rId71" name="Button 27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7" r:id="rId72" name="Button 27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8" r:id="rId73" name="Button 27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9" r:id="rId74" name="Button 27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0" r:id="rId75" name="Button 27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1" r:id="rId76" name="Button 27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2" r:id="rId77" name="Button 27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3" r:id="rId78" name="Button 27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4" r:id="rId79" name="Button 27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5" r:id="rId80" name="Button 27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6" r:id="rId81" name="Button 28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7" r:id="rId82" name="Button 28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8" r:id="rId83" name="Button 28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9" r:id="rId84" name="Button 28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0" r:id="rId85" name="Button 28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1" r:id="rId86" name="Button 28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2" r:id="rId87" name="Button 28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3" r:id="rId88" name="Button 28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4" r:id="rId89" name="Button 28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5" r:id="rId90" name="Button 28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6" r:id="rId91" name="Button 29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7" r:id="rId92" name="Button 29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8" r:id="rId93" name="Button 29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9" r:id="rId94" name="Button 29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0" r:id="rId95" name="Button 29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1" r:id="rId96" name="Button 29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2" r:id="rId97" name="Button 29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3" r:id="rId98" name="Button 29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4" r:id="rId99" name="Button 29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5" r:id="rId100" name="Button 29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6" r:id="rId101" name="Button 30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7" r:id="rId102" name="Button 30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8" r:id="rId103" name="Button 30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9" r:id="rId104" name="Button 30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0" r:id="rId105" name="Button 30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1" r:id="rId106" name="Button 30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58" r:id="rId107" name="Button 36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50</xdr:row>
                    <xdr:rowOff>38100</xdr:rowOff>
                  </from>
                  <to>
                    <xdr:col>12</xdr:col>
                    <xdr:colOff>1066800</xdr:colOff>
                    <xdr:row>51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59" r:id="rId108" name="Button 36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50</xdr:row>
                    <xdr:rowOff>38100</xdr:rowOff>
                  </from>
                  <to>
                    <xdr:col>12</xdr:col>
                    <xdr:colOff>1066800</xdr:colOff>
                    <xdr:row>51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0" r:id="rId109" name="Button 36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50</xdr:row>
                    <xdr:rowOff>38100</xdr:rowOff>
                  </from>
                  <to>
                    <xdr:col>12</xdr:col>
                    <xdr:colOff>1066800</xdr:colOff>
                    <xdr:row>51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1" r:id="rId110" name="Button 36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50</xdr:row>
                    <xdr:rowOff>38100</xdr:rowOff>
                  </from>
                  <to>
                    <xdr:col>12</xdr:col>
                    <xdr:colOff>1066800</xdr:colOff>
                    <xdr:row>51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2" r:id="rId111" name="Button 36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50</xdr:row>
                    <xdr:rowOff>38100</xdr:rowOff>
                  </from>
                  <to>
                    <xdr:col>12</xdr:col>
                    <xdr:colOff>1066800</xdr:colOff>
                    <xdr:row>51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3" r:id="rId112" name="Button 36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50</xdr:row>
                    <xdr:rowOff>38100</xdr:rowOff>
                  </from>
                  <to>
                    <xdr:col>12</xdr:col>
                    <xdr:colOff>1066800</xdr:colOff>
                    <xdr:row>51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4" r:id="rId113" name="Button 36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50</xdr:row>
                    <xdr:rowOff>38100</xdr:rowOff>
                  </from>
                  <to>
                    <xdr:col>12</xdr:col>
                    <xdr:colOff>1066800</xdr:colOff>
                    <xdr:row>51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5" r:id="rId114" name="Button 36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50</xdr:row>
                    <xdr:rowOff>38100</xdr:rowOff>
                  </from>
                  <to>
                    <xdr:col>12</xdr:col>
                    <xdr:colOff>1066800</xdr:colOff>
                    <xdr:row>51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6" r:id="rId115" name="Button 37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7" r:id="rId116" name="Button 37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8" r:id="rId117" name="Button 37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9" r:id="rId118" name="Button 37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0" r:id="rId119" name="Button 37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1" r:id="rId120" name="Button 37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2" r:id="rId121" name="Button 37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3" r:id="rId122" name="Button 37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4" r:id="rId123" name="Button 37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5" r:id="rId124" name="Button 37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6" r:id="rId125" name="Button 38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7" r:id="rId126" name="Button 38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8" r:id="rId127" name="Button 38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9" r:id="rId128" name="Button 38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0" r:id="rId129" name="Button 38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1" r:id="rId130" name="Button 38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2" r:id="rId131" name="Button 38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3" r:id="rId132" name="Button 38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4" r:id="rId133" name="Button 38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5" r:id="rId134" name="Button 38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6" r:id="rId135" name="Button 39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7" r:id="rId136" name="Button 39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8" r:id="rId137" name="Button 39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9" r:id="rId138" name="Button 39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0" r:id="rId139" name="Button 39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1" r:id="rId140" name="Button 39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2" r:id="rId141" name="Button 39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3" r:id="rId142" name="Button 39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4" r:id="rId143" name="Button 39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5" r:id="rId144" name="Button 39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6" r:id="rId145" name="Button 40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7" r:id="rId146" name="Button 40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8" r:id="rId147" name="Button 40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9" r:id="rId148" name="Button 40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0" r:id="rId149" name="Button 40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1" r:id="rId150" name="Button 40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2" r:id="rId151" name="Button 40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3" r:id="rId152" name="Button 40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4" r:id="rId153" name="Button 40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5" r:id="rId154" name="Button 40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" r:id="rId155" name="Button 41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7" r:id="rId156" name="Button 41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8" r:id="rId157" name="Button 41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9" r:id="rId158" name="Button 41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0" r:id="rId159" name="Button 41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1" r:id="rId160" name="Button 41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2" r:id="rId161" name="Button 41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3" r:id="rId162" name="Button 41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4" r:id="rId163" name="Button 41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5" r:id="rId164" name="Button 41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6" r:id="rId165" name="Button 42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7" r:id="rId166" name="Button 42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8" r:id="rId167" name="Button 42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9" r:id="rId168" name="Button 42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0" r:id="rId169" name="Button 42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1" r:id="rId170" name="Button 42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2" r:id="rId171" name="Button 42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3" r:id="rId172" name="Button 42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4" r:id="rId173" name="Button 42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5" r:id="rId174" name="Button 42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6" r:id="rId175" name="Button 43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7" r:id="rId176" name="Button 43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8" r:id="rId177" name="Button 43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54</xdr:row>
                    <xdr:rowOff>38100</xdr:rowOff>
                  </from>
                  <to>
                    <xdr:col>12</xdr:col>
                    <xdr:colOff>1066800</xdr:colOff>
                    <xdr:row>55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9" r:id="rId178" name="Button 43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30" r:id="rId179" name="Button 43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31" r:id="rId180" name="Button 43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32" r:id="rId181" name="Button 43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33" r:id="rId182" name="Button 43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34" r:id="rId183" name="Button 43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35" r:id="rId184" name="Button 43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36" r:id="rId185" name="Button 44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55</xdr:row>
                    <xdr:rowOff>38100</xdr:rowOff>
                  </from>
                  <to>
                    <xdr:col>12</xdr:col>
                    <xdr:colOff>1066800</xdr:colOff>
                    <xdr:row>56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56"/>
  <sheetViews>
    <sheetView tabSelected="1" zoomScale="85" zoomScaleNormal="85" workbookViewId="0">
      <pane xSplit="1" ySplit="3" topLeftCell="B22" activePane="bottomRight" state="frozen"/>
      <selection pane="topRight" activeCell="B1" sqref="B1"/>
      <selection pane="bottomLeft" activeCell="A3" sqref="A3"/>
      <selection pane="bottomRight" activeCell="G49" sqref="G49"/>
    </sheetView>
  </sheetViews>
  <sheetFormatPr defaultColWidth="8.85546875" defaultRowHeight="15" x14ac:dyDescent="0.25"/>
  <cols>
    <col min="1" max="1" width="39.28515625" customWidth="1"/>
    <col min="4" max="4" width="9.5703125" customWidth="1"/>
    <col min="5" max="5" width="10.7109375" customWidth="1"/>
    <col min="9" max="9" width="10.42578125" customWidth="1"/>
    <col min="10" max="10" width="9.28515625" customWidth="1"/>
  </cols>
  <sheetData>
    <row r="1" spans="1:10" ht="19.5" thickBot="1" x14ac:dyDescent="0.35">
      <c r="A1" s="38" t="s">
        <v>168</v>
      </c>
    </row>
    <row r="2" spans="1:10" s="14" customFormat="1" ht="15.75" thickBot="1" x14ac:dyDescent="0.3">
      <c r="A2" s="277" t="s">
        <v>169</v>
      </c>
      <c r="B2" s="118">
        <v>2021</v>
      </c>
      <c r="C2" s="308" t="s">
        <v>411</v>
      </c>
      <c r="D2" s="309"/>
      <c r="E2" s="309"/>
      <c r="F2" s="309"/>
      <c r="G2" s="308" t="s">
        <v>420</v>
      </c>
      <c r="H2" s="309"/>
      <c r="I2" s="309"/>
      <c r="J2" s="310"/>
    </row>
    <row r="3" spans="1:10" ht="38.25" customHeight="1" thickBot="1" x14ac:dyDescent="0.3">
      <c r="A3" s="116"/>
      <c r="B3" s="119" t="s">
        <v>438</v>
      </c>
      <c r="C3" s="57" t="s">
        <v>170</v>
      </c>
      <c r="D3" s="57" t="s">
        <v>171</v>
      </c>
      <c r="E3" s="57" t="s">
        <v>437</v>
      </c>
      <c r="F3" s="57" t="s">
        <v>439</v>
      </c>
      <c r="G3" s="109" t="s">
        <v>170</v>
      </c>
      <c r="H3" s="57" t="s">
        <v>171</v>
      </c>
      <c r="I3" s="57" t="s">
        <v>440</v>
      </c>
      <c r="J3" s="59" t="s">
        <v>441</v>
      </c>
    </row>
    <row r="4" spans="1:10" ht="15.75" thickTop="1" x14ac:dyDescent="0.25">
      <c r="A4" s="262" t="s">
        <v>172</v>
      </c>
      <c r="B4" s="120">
        <v>30</v>
      </c>
      <c r="C4">
        <v>273</v>
      </c>
      <c r="D4">
        <v>46</v>
      </c>
      <c r="E4">
        <v>0</v>
      </c>
      <c r="F4" s="263">
        <f>B4+C4-D4</f>
        <v>257</v>
      </c>
      <c r="G4" s="111">
        <v>40</v>
      </c>
      <c r="H4" s="303">
        <v>20</v>
      </c>
      <c r="I4" s="303">
        <v>0</v>
      </c>
      <c r="J4" s="304">
        <f t="shared" ref="J4:J14" si="0">F4+G4-H4</f>
        <v>277</v>
      </c>
    </row>
    <row r="5" spans="1:10" x14ac:dyDescent="0.25">
      <c r="A5" s="8" t="s">
        <v>173</v>
      </c>
      <c r="B5" s="120">
        <v>1711</v>
      </c>
      <c r="C5">
        <v>440</v>
      </c>
      <c r="D5">
        <v>540</v>
      </c>
      <c r="E5">
        <v>320</v>
      </c>
      <c r="F5" s="263">
        <f>B5+C5-D5</f>
        <v>1611</v>
      </c>
      <c r="G5" s="111">
        <v>492</v>
      </c>
      <c r="H5" s="303">
        <v>260</v>
      </c>
      <c r="I5" s="303">
        <v>260</v>
      </c>
      <c r="J5" s="304">
        <f t="shared" si="0"/>
        <v>1843</v>
      </c>
    </row>
    <row r="6" spans="1:10" x14ac:dyDescent="0.25">
      <c r="A6" s="8" t="s">
        <v>174</v>
      </c>
      <c r="B6" s="120">
        <v>597</v>
      </c>
      <c r="C6">
        <v>208</v>
      </c>
      <c r="D6">
        <v>0</v>
      </c>
      <c r="E6">
        <v>0</v>
      </c>
      <c r="F6" s="263">
        <f t="shared" ref="F6:F14" si="1">B6+C6-D6</f>
        <v>805</v>
      </c>
      <c r="G6" s="111">
        <v>92</v>
      </c>
      <c r="H6" s="303">
        <v>0</v>
      </c>
      <c r="I6" s="303">
        <v>0</v>
      </c>
      <c r="J6" s="304">
        <f t="shared" si="0"/>
        <v>897</v>
      </c>
    </row>
    <row r="7" spans="1:10" x14ac:dyDescent="0.25">
      <c r="A7" s="8" t="s">
        <v>175</v>
      </c>
      <c r="B7" s="120">
        <v>2545</v>
      </c>
      <c r="C7">
        <v>427</v>
      </c>
      <c r="D7">
        <v>152</v>
      </c>
      <c r="E7">
        <v>144</v>
      </c>
      <c r="F7" s="263">
        <f t="shared" si="1"/>
        <v>2820</v>
      </c>
      <c r="G7" s="111">
        <v>559</v>
      </c>
      <c r="H7" s="303">
        <v>159</v>
      </c>
      <c r="I7" s="303">
        <v>130</v>
      </c>
      <c r="J7" s="304">
        <f t="shared" si="0"/>
        <v>3220</v>
      </c>
    </row>
    <row r="8" spans="1:10" x14ac:dyDescent="0.25">
      <c r="A8" s="262" t="s">
        <v>176</v>
      </c>
      <c r="B8" s="121">
        <v>3246</v>
      </c>
      <c r="C8" s="31">
        <v>911</v>
      </c>
      <c r="D8" s="31">
        <v>872</v>
      </c>
      <c r="E8" s="31">
        <v>872</v>
      </c>
      <c r="F8" s="263">
        <f t="shared" si="1"/>
        <v>3285</v>
      </c>
      <c r="G8" s="112">
        <v>1006</v>
      </c>
      <c r="H8" s="299">
        <v>1121</v>
      </c>
      <c r="I8" s="299">
        <v>1121</v>
      </c>
      <c r="J8" s="98">
        <f t="shared" si="0"/>
        <v>3170</v>
      </c>
    </row>
    <row r="9" spans="1:10" x14ac:dyDescent="0.25">
      <c r="A9" s="8" t="s">
        <v>177</v>
      </c>
      <c r="B9" s="121">
        <v>360</v>
      </c>
      <c r="C9" s="31">
        <v>1</v>
      </c>
      <c r="D9" s="31">
        <v>6</v>
      </c>
      <c r="E9" s="31">
        <v>6</v>
      </c>
      <c r="F9" s="263">
        <f t="shared" si="1"/>
        <v>355</v>
      </c>
      <c r="G9" s="112">
        <v>10</v>
      </c>
      <c r="H9" s="299">
        <v>0</v>
      </c>
      <c r="I9" s="299">
        <v>0</v>
      </c>
      <c r="J9" s="98">
        <f t="shared" si="0"/>
        <v>365</v>
      </c>
    </row>
    <row r="10" spans="1:10" x14ac:dyDescent="0.25">
      <c r="A10" s="262" t="s">
        <v>178</v>
      </c>
      <c r="B10" s="121">
        <v>259</v>
      </c>
      <c r="C10" s="31">
        <v>500</v>
      </c>
      <c r="D10" s="31">
        <v>209</v>
      </c>
      <c r="E10" s="31">
        <v>34</v>
      </c>
      <c r="F10" s="263">
        <f t="shared" si="1"/>
        <v>550</v>
      </c>
      <c r="G10" s="112">
        <v>621</v>
      </c>
      <c r="H10" s="299">
        <v>554</v>
      </c>
      <c r="I10" s="299">
        <v>14</v>
      </c>
      <c r="J10" s="98">
        <f t="shared" si="0"/>
        <v>617</v>
      </c>
    </row>
    <row r="11" spans="1:10" x14ac:dyDescent="0.25">
      <c r="A11" s="262" t="s">
        <v>179</v>
      </c>
      <c r="B11" s="121">
        <v>9552</v>
      </c>
      <c r="C11" s="31">
        <v>1703</v>
      </c>
      <c r="D11" s="31">
        <v>1260</v>
      </c>
      <c r="E11" s="31">
        <v>302</v>
      </c>
      <c r="F11" s="263">
        <f t="shared" si="1"/>
        <v>9995</v>
      </c>
      <c r="G11" s="112">
        <v>3965</v>
      </c>
      <c r="H11" s="299">
        <v>3447</v>
      </c>
      <c r="I11" s="299">
        <v>0</v>
      </c>
      <c r="J11" s="98">
        <f t="shared" si="0"/>
        <v>10513</v>
      </c>
    </row>
    <row r="12" spans="1:10" ht="16.899999999999999" customHeight="1" x14ac:dyDescent="0.25">
      <c r="A12" s="8" t="s">
        <v>180</v>
      </c>
      <c r="B12" s="121">
        <v>916</v>
      </c>
      <c r="C12" s="31">
        <v>0</v>
      </c>
      <c r="D12" s="31">
        <v>666</v>
      </c>
      <c r="E12" s="31">
        <v>0</v>
      </c>
      <c r="F12" s="263">
        <f t="shared" si="1"/>
        <v>250</v>
      </c>
      <c r="G12" s="112">
        <v>709</v>
      </c>
      <c r="H12" s="299">
        <v>119</v>
      </c>
      <c r="I12" s="299">
        <v>0</v>
      </c>
      <c r="J12" s="98">
        <f t="shared" si="0"/>
        <v>840</v>
      </c>
    </row>
    <row r="13" spans="1:10" x14ac:dyDescent="0.25">
      <c r="A13" s="8" t="s">
        <v>181</v>
      </c>
      <c r="B13" s="121">
        <v>32886</v>
      </c>
      <c r="C13" s="31">
        <v>8266</v>
      </c>
      <c r="D13" s="31">
        <v>6109</v>
      </c>
      <c r="E13" s="31">
        <v>316</v>
      </c>
      <c r="F13" s="263">
        <f t="shared" si="1"/>
        <v>35043</v>
      </c>
      <c r="G13" s="112">
        <v>6925</v>
      </c>
      <c r="H13" s="299">
        <v>6622</v>
      </c>
      <c r="I13" s="299">
        <v>383</v>
      </c>
      <c r="J13" s="98">
        <f t="shared" si="0"/>
        <v>35346</v>
      </c>
    </row>
    <row r="14" spans="1:10" x14ac:dyDescent="0.25">
      <c r="A14" s="8" t="s">
        <v>100</v>
      </c>
      <c r="B14" s="121">
        <v>18286</v>
      </c>
      <c r="C14" s="31">
        <v>11194</v>
      </c>
      <c r="D14" s="31">
        <v>7150</v>
      </c>
      <c r="E14" s="31">
        <v>500</v>
      </c>
      <c r="F14" s="263">
        <f t="shared" si="1"/>
        <v>22330</v>
      </c>
      <c r="G14" s="112">
        <v>11926</v>
      </c>
      <c r="H14" s="299">
        <v>8775</v>
      </c>
      <c r="I14" s="299">
        <v>500</v>
      </c>
      <c r="J14" s="98">
        <f t="shared" si="0"/>
        <v>25481</v>
      </c>
    </row>
    <row r="15" spans="1:10" ht="15.75" thickBot="1" x14ac:dyDescent="0.3">
      <c r="A15" s="129" t="s">
        <v>182</v>
      </c>
      <c r="B15" s="122"/>
      <c r="C15" s="131"/>
      <c r="D15" s="131"/>
      <c r="E15" s="131">
        <v>341</v>
      </c>
      <c r="F15" s="131"/>
      <c r="G15" s="113">
        <v>520</v>
      </c>
      <c r="H15" s="99"/>
      <c r="I15" s="99">
        <v>450</v>
      </c>
      <c r="J15" s="264"/>
    </row>
    <row r="16" spans="1:10" s="1" customFormat="1" ht="16.5" thickTop="1" thickBot="1" x14ac:dyDescent="0.3">
      <c r="A16" s="117" t="s">
        <v>165</v>
      </c>
      <c r="B16" s="123">
        <f>SUM(B4:B14)</f>
        <v>70388</v>
      </c>
      <c r="C16" s="58">
        <f>SUM(C4:C14)</f>
        <v>23923</v>
      </c>
      <c r="D16" s="58">
        <f>SUM(D4:D14)</f>
        <v>17010</v>
      </c>
      <c r="E16" s="58">
        <f>SUM(E4:E15)</f>
        <v>2835</v>
      </c>
      <c r="F16" s="58">
        <f>SUM(F4:F14)</f>
        <v>77301</v>
      </c>
      <c r="G16" s="114">
        <f>SUM(G4:G15)</f>
        <v>26865</v>
      </c>
      <c r="H16" s="100">
        <f>SUM(H4:H14)</f>
        <v>21077</v>
      </c>
      <c r="I16" s="100">
        <f>SUM(I4:I15)</f>
        <v>2858</v>
      </c>
      <c r="J16" s="305">
        <f>SUM(J4:J14)</f>
        <v>82569</v>
      </c>
    </row>
    <row r="18" spans="1:10" ht="19.5" thickBot="1" x14ac:dyDescent="0.35">
      <c r="A18" s="38" t="s">
        <v>183</v>
      </c>
    </row>
    <row r="19" spans="1:10" ht="15.75" thickBot="1" x14ac:dyDescent="0.3">
      <c r="A19" s="277" t="s">
        <v>169</v>
      </c>
      <c r="B19" s="118">
        <v>2021</v>
      </c>
      <c r="C19" s="308" t="s">
        <v>411</v>
      </c>
      <c r="D19" s="309"/>
      <c r="E19" s="309"/>
      <c r="F19" s="309"/>
      <c r="G19" s="308" t="s">
        <v>420</v>
      </c>
      <c r="H19" s="309"/>
      <c r="I19" s="309"/>
      <c r="J19" s="310"/>
    </row>
    <row r="20" spans="1:10" ht="30.75" thickBot="1" x14ac:dyDescent="0.3">
      <c r="A20" s="124"/>
      <c r="B20" s="125" t="s">
        <v>438</v>
      </c>
      <c r="C20" s="126" t="s">
        <v>170</v>
      </c>
      <c r="D20" s="127" t="s">
        <v>171</v>
      </c>
      <c r="E20" s="127" t="s">
        <v>437</v>
      </c>
      <c r="F20" s="128" t="s">
        <v>439</v>
      </c>
      <c r="G20" s="126" t="s">
        <v>170</v>
      </c>
      <c r="H20" s="127" t="s">
        <v>171</v>
      </c>
      <c r="I20" s="127" t="s">
        <v>440</v>
      </c>
      <c r="J20" s="128" t="s">
        <v>439</v>
      </c>
    </row>
    <row r="21" spans="1:10" x14ac:dyDescent="0.25">
      <c r="A21" s="8" t="s">
        <v>184</v>
      </c>
      <c r="B21" s="224">
        <v>4692</v>
      </c>
      <c r="C21" s="31">
        <v>3800</v>
      </c>
      <c r="D21" s="31">
        <v>4933</v>
      </c>
      <c r="E21" s="31">
        <v>4933</v>
      </c>
      <c r="F21" s="78">
        <f>B21+C21-D21</f>
        <v>3559</v>
      </c>
      <c r="G21" s="112">
        <v>6918</v>
      </c>
      <c r="H21" s="299">
        <v>6750</v>
      </c>
      <c r="I21" s="299">
        <v>6750</v>
      </c>
      <c r="J21" s="98">
        <f>F21+G21-H21</f>
        <v>3727</v>
      </c>
    </row>
    <row r="22" spans="1:10" x14ac:dyDescent="0.25">
      <c r="A22" s="8" t="s">
        <v>185</v>
      </c>
      <c r="B22" s="121">
        <v>933</v>
      </c>
      <c r="C22" s="31">
        <v>14</v>
      </c>
      <c r="D22" s="31">
        <v>66</v>
      </c>
      <c r="E22" s="31">
        <v>0</v>
      </c>
      <c r="F22" s="78">
        <f t="shared" ref="F22:F28" si="2">B22+C22-D22</f>
        <v>881</v>
      </c>
      <c r="G22" s="112">
        <v>2</v>
      </c>
      <c r="H22" s="299">
        <v>0</v>
      </c>
      <c r="I22" s="299">
        <v>0</v>
      </c>
      <c r="J22" s="98">
        <f t="shared" ref="J22:J28" si="3">F22+G22-H22</f>
        <v>883</v>
      </c>
    </row>
    <row r="23" spans="1:10" x14ac:dyDescent="0.25">
      <c r="A23" s="8" t="s">
        <v>186</v>
      </c>
      <c r="B23" s="224">
        <v>2292</v>
      </c>
      <c r="C23" s="31">
        <v>1011</v>
      </c>
      <c r="D23" s="31">
        <v>2149</v>
      </c>
      <c r="E23" s="31">
        <v>0</v>
      </c>
      <c r="F23" s="78">
        <f t="shared" si="2"/>
        <v>1154</v>
      </c>
      <c r="G23" s="112">
        <v>558</v>
      </c>
      <c r="H23" s="299">
        <v>1700</v>
      </c>
      <c r="I23" s="299">
        <v>0</v>
      </c>
      <c r="J23" s="98">
        <f t="shared" si="3"/>
        <v>12</v>
      </c>
    </row>
    <row r="24" spans="1:10" x14ac:dyDescent="0.25">
      <c r="A24" s="8" t="s">
        <v>187</v>
      </c>
      <c r="B24" s="224">
        <v>5043</v>
      </c>
      <c r="C24" s="31">
        <v>184</v>
      </c>
      <c r="D24" s="31">
        <v>7</v>
      </c>
      <c r="E24" s="31">
        <v>0</v>
      </c>
      <c r="F24" s="78">
        <f t="shared" si="2"/>
        <v>5220</v>
      </c>
      <c r="G24" s="112">
        <v>483</v>
      </c>
      <c r="H24" s="299">
        <v>0</v>
      </c>
      <c r="I24" s="299">
        <v>0</v>
      </c>
      <c r="J24" s="98">
        <f t="shared" si="3"/>
        <v>5703</v>
      </c>
    </row>
    <row r="25" spans="1:10" x14ac:dyDescent="0.25">
      <c r="A25" s="8" t="s">
        <v>188</v>
      </c>
      <c r="B25" s="224">
        <v>140</v>
      </c>
      <c r="C25" s="31">
        <v>42</v>
      </c>
      <c r="D25" s="31">
        <v>0</v>
      </c>
      <c r="E25" s="31">
        <v>0</v>
      </c>
      <c r="F25" s="78">
        <f t="shared" si="2"/>
        <v>182</v>
      </c>
      <c r="G25" s="112">
        <v>0</v>
      </c>
      <c r="H25" s="299">
        <v>87</v>
      </c>
      <c r="I25" s="299">
        <v>0</v>
      </c>
      <c r="J25" s="98">
        <f t="shared" si="3"/>
        <v>95</v>
      </c>
    </row>
    <row r="26" spans="1:10" x14ac:dyDescent="0.25">
      <c r="A26" s="8" t="s">
        <v>189</v>
      </c>
      <c r="B26" s="224">
        <v>1142</v>
      </c>
      <c r="C26" s="31">
        <v>15</v>
      </c>
      <c r="D26" s="31">
        <v>0</v>
      </c>
      <c r="E26" s="31">
        <v>0</v>
      </c>
      <c r="F26" s="78">
        <f t="shared" si="2"/>
        <v>1157</v>
      </c>
      <c r="G26" s="112">
        <v>55</v>
      </c>
      <c r="H26" s="299">
        <v>0</v>
      </c>
      <c r="I26" s="299">
        <v>0</v>
      </c>
      <c r="J26" s="98">
        <f t="shared" si="3"/>
        <v>1212</v>
      </c>
    </row>
    <row r="27" spans="1:10" x14ac:dyDescent="0.25">
      <c r="A27" s="8" t="s">
        <v>190</v>
      </c>
      <c r="B27" s="224">
        <v>18778</v>
      </c>
      <c r="C27" s="31">
        <v>9667</v>
      </c>
      <c r="D27" s="31">
        <v>9970</v>
      </c>
      <c r="E27" s="31">
        <v>3000</v>
      </c>
      <c r="F27" s="78">
        <f t="shared" si="2"/>
        <v>18475</v>
      </c>
      <c r="G27" s="112">
        <v>11831</v>
      </c>
      <c r="H27" s="299">
        <v>8913</v>
      </c>
      <c r="I27" s="299">
        <v>7000</v>
      </c>
      <c r="J27" s="98">
        <f t="shared" si="3"/>
        <v>21393</v>
      </c>
    </row>
    <row r="28" spans="1:10" ht="15.75" thickBot="1" x14ac:dyDescent="0.3">
      <c r="A28" s="129" t="s">
        <v>191</v>
      </c>
      <c r="B28" s="245">
        <v>282</v>
      </c>
      <c r="C28" s="131">
        <v>591</v>
      </c>
      <c r="D28" s="131">
        <v>93</v>
      </c>
      <c r="E28" s="131">
        <v>93</v>
      </c>
      <c r="F28" s="130">
        <f t="shared" si="2"/>
        <v>780</v>
      </c>
      <c r="G28" s="113">
        <v>1151</v>
      </c>
      <c r="H28" s="99">
        <v>67</v>
      </c>
      <c r="I28" s="99">
        <v>67</v>
      </c>
      <c r="J28" s="264">
        <f t="shared" si="3"/>
        <v>1864</v>
      </c>
    </row>
    <row r="29" spans="1:10" ht="16.5" thickTop="1" thickBot="1" x14ac:dyDescent="0.3">
      <c r="A29" s="117" t="s">
        <v>165</v>
      </c>
      <c r="B29" s="123">
        <f t="shared" ref="B29:J29" si="4">SUM(B21:B28)</f>
        <v>33302</v>
      </c>
      <c r="C29" s="58">
        <f t="shared" si="4"/>
        <v>15324</v>
      </c>
      <c r="D29" s="58">
        <f t="shared" si="4"/>
        <v>17218</v>
      </c>
      <c r="E29" s="58">
        <f t="shared" si="4"/>
        <v>8026</v>
      </c>
      <c r="F29" s="60">
        <f t="shared" si="4"/>
        <v>31408</v>
      </c>
      <c r="G29" s="110">
        <f t="shared" si="4"/>
        <v>20998</v>
      </c>
      <c r="H29" s="58">
        <f t="shared" si="4"/>
        <v>17517</v>
      </c>
      <c r="I29" s="58">
        <f t="shared" si="4"/>
        <v>13817</v>
      </c>
      <c r="J29" s="60">
        <f t="shared" si="4"/>
        <v>34889</v>
      </c>
    </row>
    <row r="31" spans="1:10" ht="19.5" thickBot="1" x14ac:dyDescent="0.35">
      <c r="A31" s="38" t="s">
        <v>192</v>
      </c>
    </row>
    <row r="32" spans="1:10" ht="51.75" customHeight="1" thickBot="1" x14ac:dyDescent="0.3">
      <c r="A32" s="116"/>
      <c r="B32" s="279" t="s">
        <v>431</v>
      </c>
      <c r="C32" s="280" t="s">
        <v>442</v>
      </c>
      <c r="D32" s="284" t="s">
        <v>445</v>
      </c>
      <c r="G32" s="278"/>
    </row>
    <row r="33" spans="1:4" ht="15.75" thickTop="1" x14ac:dyDescent="0.25">
      <c r="A33" s="265" t="s">
        <v>434</v>
      </c>
      <c r="B33" s="246">
        <v>804</v>
      </c>
      <c r="C33" s="281">
        <v>804</v>
      </c>
      <c r="D33" s="285">
        <f>C33/B33</f>
        <v>1</v>
      </c>
    </row>
    <row r="34" spans="1:4" x14ac:dyDescent="0.25">
      <c r="A34" s="8" t="s">
        <v>193</v>
      </c>
      <c r="B34" s="243">
        <f>'Duch.zaměst.a běžné činnosti PS'!O10</f>
        <v>378.98900000000003</v>
      </c>
      <c r="C34" s="282">
        <v>378</v>
      </c>
      <c r="D34" s="285">
        <f t="shared" ref="D34:D42" si="5">C34/B34</f>
        <v>0.9973904255796342</v>
      </c>
    </row>
    <row r="35" spans="1:4" x14ac:dyDescent="0.25">
      <c r="A35" s="8" t="s">
        <v>194</v>
      </c>
      <c r="B35" s="243">
        <f>'Duch.zaměst.a běžné činnosti PS'!L11-4148</f>
        <v>1671.2059999999901</v>
      </c>
      <c r="C35" s="281">
        <v>511</v>
      </c>
      <c r="D35" s="285">
        <f t="shared" si="5"/>
        <v>0.30576721242025401</v>
      </c>
    </row>
    <row r="36" spans="1:4" x14ac:dyDescent="0.25">
      <c r="A36" s="8" t="s">
        <v>195</v>
      </c>
      <c r="B36" s="243">
        <f>'Duch.zaměst.a běžné činnosti PS'!L19</f>
        <v>2635.4479999999999</v>
      </c>
      <c r="C36" s="281">
        <v>1527</v>
      </c>
      <c r="D36" s="285">
        <f t="shared" si="5"/>
        <v>0.57940813098949406</v>
      </c>
    </row>
    <row r="37" spans="1:4" x14ac:dyDescent="0.25">
      <c r="A37" s="8" t="s">
        <v>196</v>
      </c>
      <c r="B37" s="243">
        <f>'Duch.zaměst.a běžné činnosti PS'!L23</f>
        <v>1472.6899999999998</v>
      </c>
      <c r="C37" s="281">
        <v>1205</v>
      </c>
      <c r="D37" s="285">
        <f t="shared" si="5"/>
        <v>0.81823058484813516</v>
      </c>
    </row>
    <row r="38" spans="1:4" x14ac:dyDescent="0.25">
      <c r="A38" s="8" t="s">
        <v>429</v>
      </c>
      <c r="B38" s="243">
        <f>'Duch.zaměst.a běžné činnosti PS'!L14+2561</f>
        <v>7487.3430000000017</v>
      </c>
      <c r="C38" s="281">
        <v>1396</v>
      </c>
      <c r="D38" s="285">
        <f t="shared" si="5"/>
        <v>0.18644798294935863</v>
      </c>
    </row>
    <row r="39" spans="1:4" x14ac:dyDescent="0.25">
      <c r="A39" s="8" t="s">
        <v>430</v>
      </c>
      <c r="B39" s="243">
        <f>'Duch.zaměst.a běžné činnosti PS'!L25+'Duch.zaměst.a běžné činnosti PS'!L26</f>
        <v>6848.5450000000001</v>
      </c>
      <c r="C39" s="281">
        <v>546</v>
      </c>
      <c r="D39" s="285">
        <f t="shared" si="5"/>
        <v>7.9724963477643795E-2</v>
      </c>
    </row>
    <row r="40" spans="1:4" x14ac:dyDescent="0.25">
      <c r="A40" s="8" t="s">
        <v>197</v>
      </c>
      <c r="B40" s="243">
        <f>'Duch.zaměst.a běžné činnosti PS'!L24</f>
        <v>8886.1669999999995</v>
      </c>
      <c r="C40" s="281">
        <v>1386</v>
      </c>
      <c r="D40" s="285">
        <f t="shared" si="5"/>
        <v>0.15597276080901923</v>
      </c>
    </row>
    <row r="41" spans="1:4" x14ac:dyDescent="0.25">
      <c r="A41" s="8" t="s">
        <v>315</v>
      </c>
      <c r="B41" s="243">
        <v>87</v>
      </c>
      <c r="C41" s="281">
        <v>87</v>
      </c>
      <c r="D41" s="285">
        <v>1</v>
      </c>
    </row>
    <row r="42" spans="1:4" ht="15.75" thickBot="1" x14ac:dyDescent="0.3">
      <c r="A42" s="129" t="s">
        <v>428</v>
      </c>
      <c r="B42" s="244">
        <v>1543</v>
      </c>
      <c r="C42" s="283">
        <v>160</v>
      </c>
      <c r="D42" s="287">
        <f t="shared" si="5"/>
        <v>0.10369410239792612</v>
      </c>
    </row>
    <row r="43" spans="1:4" ht="16.5" thickTop="1" thickBot="1" x14ac:dyDescent="0.3">
      <c r="A43" s="117" t="s">
        <v>165</v>
      </c>
      <c r="B43" s="247">
        <f>SUM(B33:B42)</f>
        <v>31814.387999999992</v>
      </c>
      <c r="C43" s="58">
        <f>SUM(C33:C42)</f>
        <v>8000</v>
      </c>
      <c r="D43" s="286">
        <f>C43/B43</f>
        <v>0.25145855390963368</v>
      </c>
    </row>
    <row r="45" spans="1:4" ht="19.5" thickBot="1" x14ac:dyDescent="0.35">
      <c r="A45" s="38" t="s">
        <v>432</v>
      </c>
    </row>
    <row r="46" spans="1:4" ht="36" customHeight="1" thickBot="1" x14ac:dyDescent="0.3">
      <c r="A46" s="116"/>
      <c r="B46" s="288" t="s">
        <v>431</v>
      </c>
      <c r="C46" s="289" t="s">
        <v>443</v>
      </c>
      <c r="D46" s="284" t="s">
        <v>444</v>
      </c>
    </row>
    <row r="47" spans="1:4" ht="15.75" thickTop="1" x14ac:dyDescent="0.25">
      <c r="A47" s="295" t="s">
        <v>232</v>
      </c>
      <c r="B47" s="294">
        <f>5500-4148</f>
        <v>1352</v>
      </c>
      <c r="C47" s="296">
        <v>500</v>
      </c>
      <c r="D47" s="297">
        <f>C47/B47</f>
        <v>0.36982248520710059</v>
      </c>
    </row>
    <row r="48" spans="1:4" x14ac:dyDescent="0.25">
      <c r="A48" s="8" t="s">
        <v>433</v>
      </c>
      <c r="B48" s="243">
        <v>2349</v>
      </c>
      <c r="C48" s="291">
        <v>1500</v>
      </c>
      <c r="D48" s="285">
        <f>C48/B48</f>
        <v>0.63856960408684549</v>
      </c>
    </row>
    <row r="49" spans="1:4" x14ac:dyDescent="0.25">
      <c r="A49" s="8" t="s">
        <v>429</v>
      </c>
      <c r="B49" s="243">
        <v>7487</v>
      </c>
      <c r="C49" s="281">
        <v>4249</v>
      </c>
      <c r="D49" s="285">
        <f t="shared" ref="D49:D52" si="6">C49/B49</f>
        <v>0.5675170295178309</v>
      </c>
    </row>
    <row r="50" spans="1:4" x14ac:dyDescent="0.25">
      <c r="A50" s="8" t="s">
        <v>197</v>
      </c>
      <c r="B50" s="243">
        <f>'Duch.zaměst.a běžné činnosti PS'!L27+1779</f>
        <v>3816.6220000000003</v>
      </c>
      <c r="C50" s="290">
        <v>139</v>
      </c>
      <c r="D50" s="285">
        <f t="shared" si="6"/>
        <v>3.6419640194915816E-2</v>
      </c>
    </row>
    <row r="51" spans="1:4" x14ac:dyDescent="0.25">
      <c r="A51" s="8" t="s">
        <v>430</v>
      </c>
      <c r="B51" s="243">
        <f>'Duch.zaměst.a běžné činnosti PS'!L38+'Duch.zaměst.a běžné činnosti PS'!L39</f>
        <v>702.44599999999991</v>
      </c>
      <c r="C51" s="290">
        <v>214</v>
      </c>
      <c r="D51" s="285">
        <f t="shared" si="6"/>
        <v>0.30464975243648623</v>
      </c>
    </row>
    <row r="52" spans="1:4" ht="15.75" thickBot="1" x14ac:dyDescent="0.3">
      <c r="A52" s="129" t="s">
        <v>323</v>
      </c>
      <c r="B52" s="244">
        <v>97</v>
      </c>
      <c r="C52" s="292">
        <v>97</v>
      </c>
      <c r="D52" s="287">
        <f t="shared" si="6"/>
        <v>1</v>
      </c>
    </row>
    <row r="53" spans="1:4" ht="16.5" thickTop="1" thickBot="1" x14ac:dyDescent="0.3">
      <c r="A53" s="117" t="s">
        <v>165</v>
      </c>
      <c r="B53" s="247">
        <f>SUM(B48:B52)</f>
        <v>14452.067999999999</v>
      </c>
      <c r="C53" s="293">
        <f>SUM(C47:C52)</f>
        <v>6699</v>
      </c>
      <c r="D53" s="286">
        <f>C53/B53</f>
        <v>0.46353227787192813</v>
      </c>
    </row>
    <row r="56" spans="1:4" x14ac:dyDescent="0.25">
      <c r="C56" s="31"/>
    </row>
  </sheetData>
  <mergeCells count="4">
    <mergeCell ref="C2:F2"/>
    <mergeCell ref="G2:J2"/>
    <mergeCell ref="C19:F19"/>
    <mergeCell ref="G19:J19"/>
  </mergeCells>
  <pageMargins left="0.7" right="0.7" top="0.78740157499999996" bottom="0.78740157499999996" header="0.3" footer="0.3"/>
  <pageSetup paperSize="9" fitToWidth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22"/>
  <sheetViews>
    <sheetView topLeftCell="B62" workbookViewId="0">
      <selection activeCell="E68" sqref="E68:E72"/>
    </sheetView>
  </sheetViews>
  <sheetFormatPr defaultColWidth="9.140625" defaultRowHeight="15" x14ac:dyDescent="0.25"/>
  <cols>
    <col min="1" max="1" width="9.140625" style="132"/>
    <col min="2" max="2" width="9.140625" style="133"/>
    <col min="3" max="3" width="32.42578125" style="133" customWidth="1"/>
    <col min="4" max="4" width="14.5703125" style="133" customWidth="1"/>
    <col min="5" max="5" width="15.140625" style="133" customWidth="1"/>
    <col min="6" max="6" width="15.42578125" style="133" customWidth="1"/>
    <col min="7" max="7" width="16.28515625" style="133" customWidth="1"/>
    <col min="8" max="8" width="12" style="133" customWidth="1"/>
    <col min="9" max="9" width="11.28515625" bestFit="1" customWidth="1"/>
    <col min="10" max="10" width="11.42578125" customWidth="1"/>
    <col min="11" max="11" width="12.7109375" customWidth="1"/>
    <col min="12" max="12" width="11.5703125" style="133" customWidth="1"/>
    <col min="13" max="13" width="13.7109375" customWidth="1"/>
  </cols>
  <sheetData>
    <row r="1" spans="1:13" ht="15.75" thickBot="1" x14ac:dyDescent="0.3">
      <c r="I1" s="320" t="s">
        <v>198</v>
      </c>
      <c r="J1" s="321"/>
      <c r="K1" s="321"/>
      <c r="L1" s="322"/>
    </row>
    <row r="2" spans="1:13" ht="16.5" thickTop="1" thickBot="1" x14ac:dyDescent="0.3">
      <c r="A2" s="134"/>
      <c r="B2" s="135" t="s">
        <v>125</v>
      </c>
      <c r="C2" s="136" t="s">
        <v>126</v>
      </c>
      <c r="D2" s="137" t="s">
        <v>199</v>
      </c>
      <c r="E2" s="138" t="s">
        <v>200</v>
      </c>
      <c r="F2" s="138" t="s">
        <v>183</v>
      </c>
      <c r="G2" s="138" t="s">
        <v>16</v>
      </c>
      <c r="H2" s="139" t="s">
        <v>201</v>
      </c>
      <c r="I2" s="140" t="s">
        <v>12</v>
      </c>
      <c r="J2" s="141" t="s">
        <v>202</v>
      </c>
      <c r="K2" s="142" t="s">
        <v>203</v>
      </c>
      <c r="L2" s="143" t="s">
        <v>204</v>
      </c>
    </row>
    <row r="3" spans="1:13" ht="16.5" thickTop="1" thickBot="1" x14ac:dyDescent="0.3">
      <c r="A3" s="144" t="s">
        <v>205</v>
      </c>
      <c r="B3" s="145"/>
      <c r="C3" s="146"/>
      <c r="D3" s="147">
        <f t="shared" ref="D3:H3" si="0">SUM(D4:D13)</f>
        <v>111758</v>
      </c>
      <c r="E3" s="148">
        <f t="shared" si="0"/>
        <v>0</v>
      </c>
      <c r="F3" s="148">
        <f t="shared" si="0"/>
        <v>6</v>
      </c>
      <c r="G3" s="148">
        <f t="shared" si="0"/>
        <v>111752</v>
      </c>
      <c r="H3" s="149">
        <f t="shared" si="0"/>
        <v>0</v>
      </c>
      <c r="I3" s="200">
        <f>SUM(I4:I13)</f>
        <v>512</v>
      </c>
      <c r="J3" s="201">
        <f>SUM(J4:J13)</f>
        <v>110283</v>
      </c>
      <c r="K3" s="201">
        <f>SUM(K4:K13)</f>
        <v>957</v>
      </c>
      <c r="L3" s="150"/>
    </row>
    <row r="4" spans="1:13" ht="15.75" thickTop="1" x14ac:dyDescent="0.25">
      <c r="A4" s="151" t="s">
        <v>206</v>
      </c>
      <c r="B4" s="152" t="s">
        <v>207</v>
      </c>
      <c r="C4" s="153" t="s">
        <v>20</v>
      </c>
      <c r="D4" s="154">
        <v>103149</v>
      </c>
      <c r="E4" s="155">
        <v>0</v>
      </c>
      <c r="F4" s="155">
        <v>0</v>
      </c>
      <c r="G4" s="155">
        <v>103149</v>
      </c>
      <c r="H4" s="156">
        <f>D4-G4-E4-F4</f>
        <v>0</v>
      </c>
      <c r="I4" s="206" t="s">
        <v>208</v>
      </c>
      <c r="J4" s="207">
        <f>G4</f>
        <v>103149</v>
      </c>
      <c r="K4" s="207" t="s">
        <v>208</v>
      </c>
      <c r="L4" s="158"/>
    </row>
    <row r="5" spans="1:13" x14ac:dyDescent="0.25">
      <c r="A5" s="151" t="s">
        <v>209</v>
      </c>
      <c r="B5" s="152" t="s">
        <v>207</v>
      </c>
      <c r="C5" s="153" t="s">
        <v>210</v>
      </c>
      <c r="D5" s="154">
        <v>370</v>
      </c>
      <c r="E5" s="155">
        <v>0</v>
      </c>
      <c r="F5" s="155">
        <v>0</v>
      </c>
      <c r="G5" s="155">
        <v>370</v>
      </c>
      <c r="H5" s="156">
        <f t="shared" ref="H5:H13" si="1">D5-G5-E5-F5</f>
        <v>0</v>
      </c>
      <c r="I5" s="206" t="s">
        <v>208</v>
      </c>
      <c r="J5" s="207">
        <f>G5</f>
        <v>370</v>
      </c>
      <c r="K5" s="207" t="s">
        <v>208</v>
      </c>
      <c r="L5" s="158"/>
    </row>
    <row r="6" spans="1:13" x14ac:dyDescent="0.25">
      <c r="A6" s="151" t="s">
        <v>51</v>
      </c>
      <c r="B6" s="160" t="s">
        <v>211</v>
      </c>
      <c r="C6" s="161" t="s">
        <v>212</v>
      </c>
      <c r="D6" s="154">
        <v>110</v>
      </c>
      <c r="E6" s="155">
        <v>0</v>
      </c>
      <c r="F6" s="155">
        <v>6</v>
      </c>
      <c r="G6" s="155">
        <v>104</v>
      </c>
      <c r="H6" s="156">
        <f t="shared" si="1"/>
        <v>0</v>
      </c>
      <c r="I6" s="206">
        <v>24</v>
      </c>
      <c r="J6" s="155">
        <v>0</v>
      </c>
      <c r="K6" s="207">
        <v>80</v>
      </c>
      <c r="L6" s="158" t="s">
        <v>213</v>
      </c>
    </row>
    <row r="7" spans="1:13" x14ac:dyDescent="0.25">
      <c r="A7" s="151" t="s">
        <v>51</v>
      </c>
      <c r="B7" s="160" t="s">
        <v>214</v>
      </c>
      <c r="C7" s="161" t="s">
        <v>215</v>
      </c>
      <c r="D7" s="154">
        <v>583</v>
      </c>
      <c r="E7" s="155"/>
      <c r="F7" s="155">
        <v>0</v>
      </c>
      <c r="G7" s="155">
        <v>583</v>
      </c>
      <c r="H7" s="156">
        <f t="shared" si="1"/>
        <v>0</v>
      </c>
      <c r="I7" s="206" t="s">
        <v>208</v>
      </c>
      <c r="J7" s="155">
        <v>0</v>
      </c>
      <c r="K7" s="207">
        <v>583</v>
      </c>
      <c r="L7" s="158" t="s">
        <v>216</v>
      </c>
    </row>
    <row r="8" spans="1:13" x14ac:dyDescent="0.25">
      <c r="A8" s="151" t="s">
        <v>53</v>
      </c>
      <c r="B8" s="152" t="s">
        <v>217</v>
      </c>
      <c r="C8" s="153" t="s">
        <v>21</v>
      </c>
      <c r="D8" s="154">
        <v>2245</v>
      </c>
      <c r="E8" s="155">
        <v>0</v>
      </c>
      <c r="F8" s="155">
        <v>0</v>
      </c>
      <c r="G8" s="155">
        <v>2245</v>
      </c>
      <c r="H8" s="156">
        <f t="shared" si="1"/>
        <v>0</v>
      </c>
      <c r="I8" s="206" t="s">
        <v>208</v>
      </c>
      <c r="J8" s="207">
        <f>G8</f>
        <v>2245</v>
      </c>
      <c r="K8" s="155">
        <v>0</v>
      </c>
      <c r="L8" s="158"/>
    </row>
    <row r="9" spans="1:13" x14ac:dyDescent="0.25">
      <c r="A9" s="151" t="s">
        <v>53</v>
      </c>
      <c r="B9" s="160" t="s">
        <v>218</v>
      </c>
      <c r="C9" s="161" t="s">
        <v>219</v>
      </c>
      <c r="D9" s="154">
        <v>154</v>
      </c>
      <c r="E9" s="155">
        <v>0</v>
      </c>
      <c r="F9" s="155">
        <v>0</v>
      </c>
      <c r="G9" s="155">
        <v>154</v>
      </c>
      <c r="H9" s="156">
        <f t="shared" si="1"/>
        <v>0</v>
      </c>
      <c r="I9" s="206">
        <v>85</v>
      </c>
      <c r="J9" s="207">
        <v>69</v>
      </c>
      <c r="K9" s="155">
        <v>0</v>
      </c>
      <c r="L9" s="158"/>
    </row>
    <row r="10" spans="1:13" x14ac:dyDescent="0.25">
      <c r="A10" s="151"/>
      <c r="B10" s="160" t="s">
        <v>220</v>
      </c>
      <c r="C10" s="161" t="s">
        <v>221</v>
      </c>
      <c r="D10" s="154">
        <v>394</v>
      </c>
      <c r="E10" s="155">
        <v>0</v>
      </c>
      <c r="F10" s="155">
        <v>0</v>
      </c>
      <c r="G10" s="155">
        <v>394</v>
      </c>
      <c r="H10" s="156">
        <f t="shared" si="1"/>
        <v>0</v>
      </c>
      <c r="I10" s="206">
        <v>202</v>
      </c>
      <c r="J10" s="207">
        <v>192</v>
      </c>
      <c r="K10" s="210" t="s">
        <v>208</v>
      </c>
      <c r="L10" s="158"/>
    </row>
    <row r="11" spans="1:13" x14ac:dyDescent="0.25">
      <c r="A11" s="151"/>
      <c r="B11" s="160" t="s">
        <v>222</v>
      </c>
      <c r="C11" s="161" t="s">
        <v>223</v>
      </c>
      <c r="D11" s="154">
        <v>361</v>
      </c>
      <c r="E11" s="155">
        <v>0</v>
      </c>
      <c r="F11" s="155">
        <v>0</v>
      </c>
      <c r="G11" s="155">
        <v>361</v>
      </c>
      <c r="H11" s="156">
        <f t="shared" si="1"/>
        <v>0</v>
      </c>
      <c r="I11" s="206">
        <v>201</v>
      </c>
      <c r="J11" s="207">
        <v>160</v>
      </c>
      <c r="K11" s="210" t="s">
        <v>208</v>
      </c>
      <c r="L11" s="158"/>
    </row>
    <row r="12" spans="1:13" x14ac:dyDescent="0.25">
      <c r="A12" s="151"/>
      <c r="B12" s="160" t="s">
        <v>224</v>
      </c>
      <c r="C12" s="161" t="s">
        <v>225</v>
      </c>
      <c r="D12" s="154">
        <v>294</v>
      </c>
      <c r="E12" s="155">
        <v>0</v>
      </c>
      <c r="F12" s="155">
        <v>0</v>
      </c>
      <c r="G12" s="155">
        <v>294</v>
      </c>
      <c r="H12" s="156">
        <f t="shared" si="1"/>
        <v>0</v>
      </c>
      <c r="I12" s="206" t="s">
        <v>208</v>
      </c>
      <c r="J12" s="155">
        <v>0</v>
      </c>
      <c r="K12" s="207">
        <v>294</v>
      </c>
      <c r="L12" s="158" t="s">
        <v>226</v>
      </c>
    </row>
    <row r="13" spans="1:13" ht="15.75" thickBot="1" x14ac:dyDescent="0.3">
      <c r="A13" s="151" t="s">
        <v>55</v>
      </c>
      <c r="B13" s="160" t="s">
        <v>227</v>
      </c>
      <c r="C13" s="161" t="s">
        <v>228</v>
      </c>
      <c r="D13" s="162">
        <v>4098</v>
      </c>
      <c r="E13" s="163">
        <v>0</v>
      </c>
      <c r="F13" s="163">
        <v>0</v>
      </c>
      <c r="G13" s="163">
        <v>4098</v>
      </c>
      <c r="H13" s="156">
        <f t="shared" si="1"/>
        <v>0</v>
      </c>
      <c r="I13" s="208" t="s">
        <v>208</v>
      </c>
      <c r="J13" s="209">
        <f>G13</f>
        <v>4098</v>
      </c>
      <c r="K13" s="209" t="s">
        <v>208</v>
      </c>
      <c r="L13" s="165"/>
    </row>
    <row r="14" spans="1:13" ht="16.5" thickTop="1" thickBot="1" x14ac:dyDescent="0.3">
      <c r="A14" s="144" t="s">
        <v>229</v>
      </c>
      <c r="B14" s="145"/>
      <c r="C14" s="146"/>
      <c r="D14" s="147">
        <f t="shared" ref="D14:K14" si="2">SUM(D15:D84)</f>
        <v>47964</v>
      </c>
      <c r="E14" s="148">
        <f t="shared" si="2"/>
        <v>22445</v>
      </c>
      <c r="F14" s="148">
        <f t="shared" si="2"/>
        <v>1811</v>
      </c>
      <c r="G14" s="148">
        <f t="shared" si="2"/>
        <v>18653</v>
      </c>
      <c r="H14" s="149">
        <f t="shared" si="2"/>
        <v>5055</v>
      </c>
      <c r="I14" s="202">
        <f t="shared" si="2"/>
        <v>7477</v>
      </c>
      <c r="J14" s="203">
        <f t="shared" si="2"/>
        <v>9149</v>
      </c>
      <c r="K14" s="203">
        <f t="shared" si="2"/>
        <v>1867</v>
      </c>
      <c r="L14" s="166"/>
    </row>
    <row r="15" spans="1:13" ht="15.75" thickTop="1" x14ac:dyDescent="0.25">
      <c r="A15" s="151" t="s">
        <v>60</v>
      </c>
      <c r="B15" s="160" t="s">
        <v>230</v>
      </c>
      <c r="C15" s="161" t="s">
        <v>193</v>
      </c>
      <c r="D15" s="154">
        <v>362</v>
      </c>
      <c r="E15" s="155">
        <v>0</v>
      </c>
      <c r="F15" s="155">
        <v>0</v>
      </c>
      <c r="G15" s="155">
        <f>D15</f>
        <v>362</v>
      </c>
      <c r="H15" s="156">
        <f t="shared" ref="H15:H37" si="3">D15-G15</f>
        <v>0</v>
      </c>
      <c r="I15" s="157">
        <v>362</v>
      </c>
      <c r="J15" s="190" t="s">
        <v>208</v>
      </c>
      <c r="K15" s="159" t="s">
        <v>208</v>
      </c>
      <c r="L15" s="158"/>
      <c r="M15" s="181">
        <f>G15-I15</f>
        <v>0</v>
      </c>
    </row>
    <row r="16" spans="1:13" x14ac:dyDescent="0.25">
      <c r="A16" s="151" t="s">
        <v>62</v>
      </c>
      <c r="B16" s="160" t="s">
        <v>231</v>
      </c>
      <c r="C16" s="161" t="s">
        <v>232</v>
      </c>
      <c r="D16" s="154">
        <v>5628</v>
      </c>
      <c r="E16" s="155">
        <v>0</v>
      </c>
      <c r="F16" s="155">
        <v>0</v>
      </c>
      <c r="G16" s="155">
        <f>D16</f>
        <v>5628</v>
      </c>
      <c r="H16" s="156">
        <f t="shared" si="3"/>
        <v>0</v>
      </c>
      <c r="I16" s="157">
        <v>1762</v>
      </c>
      <c r="J16" s="159">
        <v>3866</v>
      </c>
      <c r="K16" s="159" t="s">
        <v>208</v>
      </c>
      <c r="L16" s="158"/>
    </row>
    <row r="17" spans="1:12" x14ac:dyDescent="0.25">
      <c r="A17" s="151" t="s">
        <v>62</v>
      </c>
      <c r="B17" s="160" t="s">
        <v>233</v>
      </c>
      <c r="C17" s="161" t="s">
        <v>234</v>
      </c>
      <c r="D17" s="154">
        <v>4</v>
      </c>
      <c r="E17" s="155">
        <v>0</v>
      </c>
      <c r="F17" s="155">
        <v>0</v>
      </c>
      <c r="G17" s="155">
        <f t="shared" ref="G17:G37" si="4">D17</f>
        <v>4</v>
      </c>
      <c r="H17" s="156">
        <f t="shared" si="3"/>
        <v>0</v>
      </c>
      <c r="I17" s="157">
        <v>4</v>
      </c>
      <c r="J17" s="190" t="s">
        <v>208</v>
      </c>
      <c r="K17" s="159" t="s">
        <v>208</v>
      </c>
      <c r="L17" s="158"/>
    </row>
    <row r="18" spans="1:12" x14ac:dyDescent="0.25">
      <c r="A18" s="151" t="s">
        <v>62</v>
      </c>
      <c r="B18" s="160" t="s">
        <v>235</v>
      </c>
      <c r="C18" s="161" t="s">
        <v>236</v>
      </c>
      <c r="D18" s="154">
        <v>3</v>
      </c>
      <c r="E18" s="155">
        <v>0</v>
      </c>
      <c r="F18" s="155">
        <v>0</v>
      </c>
      <c r="G18" s="155">
        <f t="shared" si="4"/>
        <v>3</v>
      </c>
      <c r="H18" s="156">
        <f t="shared" si="3"/>
        <v>0</v>
      </c>
      <c r="I18" s="157">
        <v>3</v>
      </c>
      <c r="J18" s="190" t="s">
        <v>208</v>
      </c>
      <c r="K18" s="159" t="s">
        <v>208</v>
      </c>
      <c r="L18" s="158"/>
    </row>
    <row r="19" spans="1:12" x14ac:dyDescent="0.25">
      <c r="A19" s="151" t="s">
        <v>62</v>
      </c>
      <c r="B19" s="160" t="s">
        <v>237</v>
      </c>
      <c r="C19" s="161" t="s">
        <v>238</v>
      </c>
      <c r="D19" s="154">
        <v>5</v>
      </c>
      <c r="E19" s="155">
        <v>0</v>
      </c>
      <c r="F19" s="155">
        <v>0</v>
      </c>
      <c r="G19" s="155">
        <f t="shared" si="4"/>
        <v>5</v>
      </c>
      <c r="H19" s="156">
        <f t="shared" si="3"/>
        <v>0</v>
      </c>
      <c r="I19" s="157">
        <v>5</v>
      </c>
      <c r="J19" s="190" t="s">
        <v>208</v>
      </c>
      <c r="K19" s="159" t="s">
        <v>208</v>
      </c>
      <c r="L19" s="158"/>
    </row>
    <row r="20" spans="1:12" x14ac:dyDescent="0.25">
      <c r="A20" s="151" t="s">
        <v>62</v>
      </c>
      <c r="B20" s="160" t="s">
        <v>239</v>
      </c>
      <c r="C20" s="161" t="s">
        <v>240</v>
      </c>
      <c r="D20" s="154">
        <v>3</v>
      </c>
      <c r="E20" s="155">
        <v>0</v>
      </c>
      <c r="F20" s="155">
        <v>0</v>
      </c>
      <c r="G20" s="155">
        <f t="shared" si="4"/>
        <v>3</v>
      </c>
      <c r="H20" s="156">
        <f t="shared" si="3"/>
        <v>0</v>
      </c>
      <c r="I20" s="157">
        <v>3</v>
      </c>
      <c r="J20" s="190" t="s">
        <v>208</v>
      </c>
      <c r="K20" s="159" t="s">
        <v>208</v>
      </c>
      <c r="L20" s="158"/>
    </row>
    <row r="21" spans="1:12" x14ac:dyDescent="0.25">
      <c r="A21" s="151" t="s">
        <v>62</v>
      </c>
      <c r="B21" s="160" t="s">
        <v>241</v>
      </c>
      <c r="C21" s="161" t="s">
        <v>242</v>
      </c>
      <c r="D21" s="154">
        <v>10</v>
      </c>
      <c r="E21" s="155">
        <v>0</v>
      </c>
      <c r="F21" s="155">
        <v>0</v>
      </c>
      <c r="G21" s="155">
        <f t="shared" si="4"/>
        <v>10</v>
      </c>
      <c r="H21" s="156">
        <f t="shared" si="3"/>
        <v>0</v>
      </c>
      <c r="I21" s="157">
        <v>10</v>
      </c>
      <c r="J21" s="190" t="s">
        <v>208</v>
      </c>
      <c r="K21" s="159" t="s">
        <v>208</v>
      </c>
      <c r="L21" s="158"/>
    </row>
    <row r="22" spans="1:12" x14ac:dyDescent="0.25">
      <c r="A22" s="151" t="s">
        <v>62</v>
      </c>
      <c r="B22" s="160" t="s">
        <v>243</v>
      </c>
      <c r="C22" s="161" t="s">
        <v>244</v>
      </c>
      <c r="D22" s="154">
        <v>8</v>
      </c>
      <c r="E22" s="155">
        <v>0</v>
      </c>
      <c r="F22" s="155">
        <v>0</v>
      </c>
      <c r="G22" s="155">
        <f t="shared" si="4"/>
        <v>8</v>
      </c>
      <c r="H22" s="156">
        <f t="shared" si="3"/>
        <v>0</v>
      </c>
      <c r="I22" s="157">
        <v>8</v>
      </c>
      <c r="J22" s="190" t="s">
        <v>208</v>
      </c>
      <c r="K22" s="159" t="s">
        <v>208</v>
      </c>
      <c r="L22" s="158"/>
    </row>
    <row r="23" spans="1:12" x14ac:dyDescent="0.25">
      <c r="A23" s="151" t="s">
        <v>62</v>
      </c>
      <c r="B23" s="160" t="s">
        <v>245</v>
      </c>
      <c r="C23" s="161" t="s">
        <v>246</v>
      </c>
      <c r="D23" s="154">
        <v>1</v>
      </c>
      <c r="E23" s="155">
        <v>0</v>
      </c>
      <c r="F23" s="155">
        <v>0</v>
      </c>
      <c r="G23" s="155">
        <f t="shared" si="4"/>
        <v>1</v>
      </c>
      <c r="H23" s="156">
        <f t="shared" si="3"/>
        <v>0</v>
      </c>
      <c r="I23" s="157">
        <v>1</v>
      </c>
      <c r="J23" s="190" t="s">
        <v>208</v>
      </c>
      <c r="K23" s="159" t="s">
        <v>208</v>
      </c>
      <c r="L23" s="158"/>
    </row>
    <row r="24" spans="1:12" x14ac:dyDescent="0.25">
      <c r="A24" s="151" t="s">
        <v>62</v>
      </c>
      <c r="B24" s="160" t="s">
        <v>247</v>
      </c>
      <c r="C24" s="161" t="s">
        <v>248</v>
      </c>
      <c r="D24" s="154">
        <v>8</v>
      </c>
      <c r="E24" s="155">
        <v>0</v>
      </c>
      <c r="F24" s="155">
        <v>0</v>
      </c>
      <c r="G24" s="155">
        <f t="shared" si="4"/>
        <v>8</v>
      </c>
      <c r="H24" s="156">
        <f t="shared" si="3"/>
        <v>0</v>
      </c>
      <c r="I24" s="157">
        <v>8</v>
      </c>
      <c r="J24" s="190" t="s">
        <v>208</v>
      </c>
      <c r="K24" s="159" t="s">
        <v>208</v>
      </c>
      <c r="L24" s="158"/>
    </row>
    <row r="25" spans="1:12" x14ac:dyDescent="0.25">
      <c r="A25" s="151" t="s">
        <v>62</v>
      </c>
      <c r="B25" s="160" t="s">
        <v>249</v>
      </c>
      <c r="C25" s="161" t="s">
        <v>250</v>
      </c>
      <c r="D25" s="154">
        <v>3</v>
      </c>
      <c r="E25" s="155">
        <v>0</v>
      </c>
      <c r="F25" s="155">
        <v>0</v>
      </c>
      <c r="G25" s="155">
        <f t="shared" si="4"/>
        <v>3</v>
      </c>
      <c r="H25" s="156">
        <f t="shared" si="3"/>
        <v>0</v>
      </c>
      <c r="I25" s="157">
        <v>3</v>
      </c>
      <c r="J25" s="190" t="s">
        <v>208</v>
      </c>
      <c r="K25" s="159" t="s">
        <v>208</v>
      </c>
      <c r="L25" s="158"/>
    </row>
    <row r="26" spans="1:12" x14ac:dyDescent="0.25">
      <c r="A26" s="151" t="s">
        <v>62</v>
      </c>
      <c r="B26" s="160" t="s">
        <v>251</v>
      </c>
      <c r="C26" s="161" t="s">
        <v>252</v>
      </c>
      <c r="D26" s="154">
        <v>4</v>
      </c>
      <c r="E26" s="155">
        <v>0</v>
      </c>
      <c r="F26" s="155">
        <v>0</v>
      </c>
      <c r="G26" s="155">
        <f t="shared" si="4"/>
        <v>4</v>
      </c>
      <c r="H26" s="156">
        <f t="shared" si="3"/>
        <v>0</v>
      </c>
      <c r="I26" s="157">
        <v>4</v>
      </c>
      <c r="J26" s="190" t="s">
        <v>208</v>
      </c>
      <c r="K26" s="159" t="s">
        <v>208</v>
      </c>
      <c r="L26" s="158"/>
    </row>
    <row r="27" spans="1:12" x14ac:dyDescent="0.25">
      <c r="A27" s="151" t="s">
        <v>62</v>
      </c>
      <c r="B27" s="160" t="s">
        <v>253</v>
      </c>
      <c r="C27" s="161" t="s">
        <v>254</v>
      </c>
      <c r="D27" s="154">
        <v>2</v>
      </c>
      <c r="E27" s="155">
        <v>0</v>
      </c>
      <c r="F27" s="155">
        <v>0</v>
      </c>
      <c r="G27" s="155">
        <f t="shared" si="4"/>
        <v>2</v>
      </c>
      <c r="H27" s="156">
        <f t="shared" si="3"/>
        <v>0</v>
      </c>
      <c r="I27" s="157">
        <v>2</v>
      </c>
      <c r="J27" s="190" t="s">
        <v>208</v>
      </c>
      <c r="K27" s="159" t="s">
        <v>208</v>
      </c>
      <c r="L27" s="158"/>
    </row>
    <row r="28" spans="1:12" x14ac:dyDescent="0.25">
      <c r="A28" s="151" t="s">
        <v>62</v>
      </c>
      <c r="B28" s="160" t="s">
        <v>255</v>
      </c>
      <c r="C28" s="161" t="s">
        <v>256</v>
      </c>
      <c r="D28" s="154">
        <v>20</v>
      </c>
      <c r="E28" s="155">
        <v>0</v>
      </c>
      <c r="F28" s="155">
        <v>0</v>
      </c>
      <c r="G28" s="155">
        <f t="shared" si="4"/>
        <v>20</v>
      </c>
      <c r="H28" s="156">
        <f t="shared" si="3"/>
        <v>0</v>
      </c>
      <c r="I28" s="157">
        <v>20</v>
      </c>
      <c r="J28" s="190" t="s">
        <v>208</v>
      </c>
      <c r="K28" s="159" t="s">
        <v>208</v>
      </c>
      <c r="L28" s="158"/>
    </row>
    <row r="29" spans="1:12" x14ac:dyDescent="0.25">
      <c r="A29" s="151" t="s">
        <v>62</v>
      </c>
      <c r="B29" s="160" t="s">
        <v>257</v>
      </c>
      <c r="C29" s="161" t="s">
        <v>258</v>
      </c>
      <c r="D29" s="154">
        <v>1</v>
      </c>
      <c r="E29" s="155">
        <v>0</v>
      </c>
      <c r="F29" s="155">
        <v>0</v>
      </c>
      <c r="G29" s="155">
        <f t="shared" si="4"/>
        <v>1</v>
      </c>
      <c r="H29" s="156">
        <f t="shared" si="3"/>
        <v>0</v>
      </c>
      <c r="I29" s="157">
        <v>1</v>
      </c>
      <c r="J29" s="190" t="s">
        <v>208</v>
      </c>
      <c r="K29" s="159" t="s">
        <v>208</v>
      </c>
      <c r="L29" s="158"/>
    </row>
    <row r="30" spans="1:12" x14ac:dyDescent="0.25">
      <c r="A30" s="151" t="s">
        <v>62</v>
      </c>
      <c r="B30" s="160" t="s">
        <v>259</v>
      </c>
      <c r="C30" s="161" t="s">
        <v>260</v>
      </c>
      <c r="D30" s="154">
        <v>2</v>
      </c>
      <c r="E30" s="155">
        <v>0</v>
      </c>
      <c r="F30" s="155">
        <v>0</v>
      </c>
      <c r="G30" s="155">
        <f t="shared" si="4"/>
        <v>2</v>
      </c>
      <c r="H30" s="156">
        <f t="shared" si="3"/>
        <v>0</v>
      </c>
      <c r="I30" s="157">
        <v>2</v>
      </c>
      <c r="J30" s="190" t="s">
        <v>208</v>
      </c>
      <c r="K30" s="159" t="s">
        <v>208</v>
      </c>
      <c r="L30" s="158"/>
    </row>
    <row r="31" spans="1:12" x14ac:dyDescent="0.25">
      <c r="A31" s="151" t="s">
        <v>62</v>
      </c>
      <c r="B31" s="160" t="s">
        <v>261</v>
      </c>
      <c r="C31" s="161" t="s">
        <v>262</v>
      </c>
      <c r="D31" s="154">
        <v>4</v>
      </c>
      <c r="E31" s="155">
        <v>0</v>
      </c>
      <c r="F31" s="155">
        <v>0</v>
      </c>
      <c r="G31" s="155">
        <f t="shared" si="4"/>
        <v>4</v>
      </c>
      <c r="H31" s="156">
        <f t="shared" si="3"/>
        <v>0</v>
      </c>
      <c r="I31" s="157">
        <v>4</v>
      </c>
      <c r="J31" s="190" t="s">
        <v>208</v>
      </c>
      <c r="K31" s="159" t="s">
        <v>208</v>
      </c>
      <c r="L31" s="158"/>
    </row>
    <row r="32" spans="1:12" x14ac:dyDescent="0.25">
      <c r="A32" s="151" t="s">
        <v>62</v>
      </c>
      <c r="B32" s="160" t="s">
        <v>263</v>
      </c>
      <c r="C32" s="161" t="s">
        <v>264</v>
      </c>
      <c r="D32" s="154">
        <v>2</v>
      </c>
      <c r="E32" s="155">
        <v>0</v>
      </c>
      <c r="F32" s="155">
        <v>0</v>
      </c>
      <c r="G32" s="155">
        <f t="shared" si="4"/>
        <v>2</v>
      </c>
      <c r="H32" s="156">
        <f t="shared" si="3"/>
        <v>0</v>
      </c>
      <c r="I32" s="157">
        <v>2</v>
      </c>
      <c r="J32" s="190" t="s">
        <v>208</v>
      </c>
      <c r="K32" s="159" t="s">
        <v>208</v>
      </c>
      <c r="L32" s="158"/>
    </row>
    <row r="33" spans="1:13" x14ac:dyDescent="0.25">
      <c r="A33" s="151" t="s">
        <v>62</v>
      </c>
      <c r="B33" s="160" t="s">
        <v>265</v>
      </c>
      <c r="C33" s="161" t="s">
        <v>266</v>
      </c>
      <c r="D33" s="154">
        <v>4</v>
      </c>
      <c r="E33" s="155">
        <v>0</v>
      </c>
      <c r="F33" s="155">
        <v>0</v>
      </c>
      <c r="G33" s="155">
        <f t="shared" si="4"/>
        <v>4</v>
      </c>
      <c r="H33" s="156">
        <f t="shared" si="3"/>
        <v>0</v>
      </c>
      <c r="I33" s="157">
        <v>4</v>
      </c>
      <c r="J33" s="190" t="s">
        <v>208</v>
      </c>
      <c r="K33" s="159" t="s">
        <v>208</v>
      </c>
      <c r="L33" s="158"/>
    </row>
    <row r="34" spans="1:13" x14ac:dyDescent="0.25">
      <c r="A34" s="151" t="s">
        <v>62</v>
      </c>
      <c r="B34" s="160" t="s">
        <v>267</v>
      </c>
      <c r="C34" s="161" t="s">
        <v>268</v>
      </c>
      <c r="D34" s="154">
        <v>1</v>
      </c>
      <c r="E34" s="155">
        <v>0</v>
      </c>
      <c r="F34" s="155">
        <v>0</v>
      </c>
      <c r="G34" s="155">
        <f t="shared" si="4"/>
        <v>1</v>
      </c>
      <c r="H34" s="156">
        <f t="shared" si="3"/>
        <v>0</v>
      </c>
      <c r="I34" s="157">
        <v>1</v>
      </c>
      <c r="J34" s="190" t="s">
        <v>208</v>
      </c>
      <c r="K34" s="159" t="s">
        <v>208</v>
      </c>
      <c r="L34" s="158"/>
    </row>
    <row r="35" spans="1:13" x14ac:dyDescent="0.25">
      <c r="A35" s="151" t="s">
        <v>62</v>
      </c>
      <c r="B35" s="160" t="s">
        <v>269</v>
      </c>
      <c r="C35" s="161" t="s">
        <v>270</v>
      </c>
      <c r="D35" s="154">
        <v>5</v>
      </c>
      <c r="E35" s="155">
        <v>0</v>
      </c>
      <c r="F35" s="155">
        <v>0</v>
      </c>
      <c r="G35" s="155">
        <f t="shared" si="4"/>
        <v>5</v>
      </c>
      <c r="H35" s="156">
        <f t="shared" si="3"/>
        <v>0</v>
      </c>
      <c r="I35" s="157">
        <v>5</v>
      </c>
      <c r="J35" s="190" t="s">
        <v>208</v>
      </c>
      <c r="K35" s="159" t="s">
        <v>208</v>
      </c>
      <c r="L35" s="158"/>
    </row>
    <row r="36" spans="1:13" x14ac:dyDescent="0.25">
      <c r="A36" s="151" t="s">
        <v>62</v>
      </c>
      <c r="B36" s="160" t="s">
        <v>271</v>
      </c>
      <c r="C36" s="161" t="s">
        <v>272</v>
      </c>
      <c r="D36" s="154">
        <v>4</v>
      </c>
      <c r="E36" s="155">
        <v>0</v>
      </c>
      <c r="F36" s="155">
        <v>0</v>
      </c>
      <c r="G36" s="155">
        <f t="shared" si="4"/>
        <v>4</v>
      </c>
      <c r="H36" s="156">
        <f t="shared" si="3"/>
        <v>0</v>
      </c>
      <c r="I36" s="157">
        <v>4</v>
      </c>
      <c r="J36" s="190" t="s">
        <v>208</v>
      </c>
      <c r="K36" s="159" t="s">
        <v>208</v>
      </c>
      <c r="L36" s="158"/>
    </row>
    <row r="37" spans="1:13" ht="15.75" thickBot="1" x14ac:dyDescent="0.3">
      <c r="A37" s="168" t="s">
        <v>62</v>
      </c>
      <c r="B37" s="169" t="s">
        <v>273</v>
      </c>
      <c r="C37" s="170" t="s">
        <v>274</v>
      </c>
      <c r="D37" s="154">
        <v>1</v>
      </c>
      <c r="E37" s="155">
        <v>0</v>
      </c>
      <c r="F37" s="155">
        <v>0</v>
      </c>
      <c r="G37" s="155">
        <f t="shared" si="4"/>
        <v>1</v>
      </c>
      <c r="H37" s="156">
        <f t="shared" si="3"/>
        <v>0</v>
      </c>
      <c r="I37" s="157">
        <v>1</v>
      </c>
      <c r="J37" s="190" t="s">
        <v>208</v>
      </c>
      <c r="K37" s="190" t="s">
        <v>208</v>
      </c>
      <c r="L37" s="165"/>
    </row>
    <row r="38" spans="1:13" x14ac:dyDescent="0.25">
      <c r="A38" s="151" t="s">
        <v>66</v>
      </c>
      <c r="B38" s="160" t="s">
        <v>275</v>
      </c>
      <c r="C38" s="153" t="s">
        <v>276</v>
      </c>
      <c r="D38" s="171">
        <v>4699</v>
      </c>
      <c r="E38" s="172">
        <v>0</v>
      </c>
      <c r="F38" s="172">
        <v>0</v>
      </c>
      <c r="G38" s="172">
        <v>2757</v>
      </c>
      <c r="H38" s="185">
        <f t="shared" ref="H38:H64" si="5">D38-E38-F38-G38</f>
        <v>1942</v>
      </c>
      <c r="I38" s="192" t="s">
        <v>208</v>
      </c>
      <c r="J38" s="193">
        <v>2757</v>
      </c>
      <c r="K38" s="219" t="s">
        <v>208</v>
      </c>
      <c r="L38" s="217"/>
    </row>
    <row r="39" spans="1:13" ht="15.75" thickBot="1" x14ac:dyDescent="0.3">
      <c r="A39" s="168" t="s">
        <v>68</v>
      </c>
      <c r="B39" s="169" t="s">
        <v>277</v>
      </c>
      <c r="C39" s="175" t="s">
        <v>69</v>
      </c>
      <c r="D39" s="154">
        <v>2306</v>
      </c>
      <c r="E39" s="155">
        <v>6</v>
      </c>
      <c r="F39" s="155">
        <v>0</v>
      </c>
      <c r="G39" s="155">
        <v>500</v>
      </c>
      <c r="H39" s="167">
        <f t="shared" si="5"/>
        <v>1800</v>
      </c>
      <c r="I39" s="194" t="s">
        <v>208</v>
      </c>
      <c r="J39" s="191">
        <v>500</v>
      </c>
      <c r="K39" s="220" t="s">
        <v>208</v>
      </c>
      <c r="L39" s="218"/>
    </row>
    <row r="40" spans="1:13" x14ac:dyDescent="0.25">
      <c r="A40" s="151" t="s">
        <v>72</v>
      </c>
      <c r="B40" s="160" t="s">
        <v>278</v>
      </c>
      <c r="C40" s="153" t="s">
        <v>279</v>
      </c>
      <c r="D40" s="171">
        <v>4375</v>
      </c>
      <c r="E40" s="172">
        <v>0</v>
      </c>
      <c r="F40" s="172">
        <v>0</v>
      </c>
      <c r="G40" s="172">
        <v>0</v>
      </c>
      <c r="H40" s="173">
        <f t="shared" si="5"/>
        <v>4375</v>
      </c>
      <c r="I40" s="193" t="s">
        <v>208</v>
      </c>
      <c r="J40" s="193" t="s">
        <v>208</v>
      </c>
      <c r="K40" s="193" t="s">
        <v>208</v>
      </c>
      <c r="L40" s="174"/>
    </row>
    <row r="41" spans="1:13" ht="15.75" thickBot="1" x14ac:dyDescent="0.3">
      <c r="A41" s="168" t="s">
        <v>74</v>
      </c>
      <c r="B41" s="169" t="s">
        <v>280</v>
      </c>
      <c r="C41" s="175" t="s">
        <v>281</v>
      </c>
      <c r="D41" s="162">
        <v>650</v>
      </c>
      <c r="E41" s="163">
        <v>0</v>
      </c>
      <c r="F41" s="163">
        <v>100</v>
      </c>
      <c r="G41" s="163">
        <v>0</v>
      </c>
      <c r="H41" s="164">
        <f t="shared" si="5"/>
        <v>550</v>
      </c>
      <c r="I41" s="191" t="s">
        <v>208</v>
      </c>
      <c r="J41" s="191" t="s">
        <v>208</v>
      </c>
      <c r="K41" s="191" t="s">
        <v>208</v>
      </c>
      <c r="L41" s="158"/>
    </row>
    <row r="42" spans="1:13" x14ac:dyDescent="0.25">
      <c r="A42" s="151" t="s">
        <v>78</v>
      </c>
      <c r="B42" s="160" t="s">
        <v>282</v>
      </c>
      <c r="C42" s="161" t="s">
        <v>195</v>
      </c>
      <c r="D42" s="154">
        <v>2265</v>
      </c>
      <c r="E42" s="155">
        <v>100</v>
      </c>
      <c r="F42" s="155">
        <v>45</v>
      </c>
      <c r="G42" s="155">
        <v>2120</v>
      </c>
      <c r="H42" s="156">
        <f t="shared" si="5"/>
        <v>0</v>
      </c>
      <c r="I42" s="195">
        <v>973</v>
      </c>
      <c r="J42" s="193">
        <v>1137</v>
      </c>
      <c r="K42" s="196">
        <v>10</v>
      </c>
      <c r="L42" s="174" t="s">
        <v>283</v>
      </c>
    </row>
    <row r="43" spans="1:13" x14ac:dyDescent="0.25">
      <c r="A43" s="151" t="s">
        <v>78</v>
      </c>
      <c r="B43" s="160" t="s">
        <v>284</v>
      </c>
      <c r="C43" s="161" t="s">
        <v>285</v>
      </c>
      <c r="D43" s="154">
        <v>435</v>
      </c>
      <c r="E43" s="155">
        <v>0</v>
      </c>
      <c r="F43" s="155">
        <v>0</v>
      </c>
      <c r="G43" s="155">
        <v>435</v>
      </c>
      <c r="H43" s="156">
        <f t="shared" si="5"/>
        <v>0</v>
      </c>
      <c r="I43" s="157">
        <v>435</v>
      </c>
      <c r="J43" s="190" t="s">
        <v>208</v>
      </c>
      <c r="K43" s="197" t="s">
        <v>208</v>
      </c>
      <c r="L43" s="158"/>
    </row>
    <row r="44" spans="1:13" x14ac:dyDescent="0.25">
      <c r="A44" s="151" t="s">
        <v>78</v>
      </c>
      <c r="B44" s="160" t="s">
        <v>286</v>
      </c>
      <c r="C44" s="161" t="s">
        <v>287</v>
      </c>
      <c r="D44" s="154">
        <v>665</v>
      </c>
      <c r="E44" s="155">
        <v>0</v>
      </c>
      <c r="F44" s="155">
        <v>300</v>
      </c>
      <c r="G44" s="155">
        <v>365</v>
      </c>
      <c r="H44" s="156">
        <f t="shared" si="5"/>
        <v>0</v>
      </c>
      <c r="I44" s="157">
        <v>80</v>
      </c>
      <c r="J44" s="190" t="s">
        <v>208</v>
      </c>
      <c r="K44" s="197">
        <v>285</v>
      </c>
      <c r="L44" s="158" t="s">
        <v>288</v>
      </c>
    </row>
    <row r="45" spans="1:13" ht="15.75" thickBot="1" x14ac:dyDescent="0.3">
      <c r="A45" s="168" t="s">
        <v>80</v>
      </c>
      <c r="B45" s="169" t="s">
        <v>289</v>
      </c>
      <c r="C45" s="175" t="s">
        <v>290</v>
      </c>
      <c r="D45" s="154">
        <v>765</v>
      </c>
      <c r="E45" s="155">
        <v>10</v>
      </c>
      <c r="F45" s="155">
        <v>0</v>
      </c>
      <c r="G45" s="155">
        <v>0</v>
      </c>
      <c r="H45" s="156">
        <f t="shared" si="5"/>
        <v>755</v>
      </c>
      <c r="I45" s="194" t="s">
        <v>208</v>
      </c>
      <c r="J45" s="191" t="s">
        <v>208</v>
      </c>
      <c r="K45" s="198" t="s">
        <v>208</v>
      </c>
      <c r="L45" s="165"/>
    </row>
    <row r="46" spans="1:13" x14ac:dyDescent="0.25">
      <c r="A46" s="151" t="s">
        <v>84</v>
      </c>
      <c r="B46" s="160" t="s">
        <v>291</v>
      </c>
      <c r="C46" s="161" t="s">
        <v>292</v>
      </c>
      <c r="D46" s="171">
        <v>1793</v>
      </c>
      <c r="E46" s="172">
        <v>885</v>
      </c>
      <c r="F46" s="172">
        <v>0</v>
      </c>
      <c r="G46" s="172">
        <f>230+678</f>
        <v>908</v>
      </c>
      <c r="H46" s="173">
        <f t="shared" si="5"/>
        <v>0</v>
      </c>
      <c r="I46" s="193">
        <v>678</v>
      </c>
      <c r="J46" s="190" t="s">
        <v>208</v>
      </c>
      <c r="K46" s="196">
        <v>230</v>
      </c>
      <c r="L46" s="174" t="s">
        <v>293</v>
      </c>
      <c r="M46" s="31"/>
    </row>
    <row r="47" spans="1:13" x14ac:dyDescent="0.25">
      <c r="A47" s="151" t="s">
        <v>84</v>
      </c>
      <c r="B47" s="160" t="s">
        <v>294</v>
      </c>
      <c r="C47" s="161" t="s">
        <v>295</v>
      </c>
      <c r="D47" s="154">
        <v>356</v>
      </c>
      <c r="E47" s="155">
        <v>100</v>
      </c>
      <c r="F47" s="155">
        <v>6</v>
      </c>
      <c r="G47" s="155">
        <v>250</v>
      </c>
      <c r="H47" s="156">
        <f t="shared" si="5"/>
        <v>0</v>
      </c>
      <c r="I47" s="190" t="s">
        <v>208</v>
      </c>
      <c r="J47" s="190" t="s">
        <v>208</v>
      </c>
      <c r="K47" s="197">
        <v>250</v>
      </c>
      <c r="L47" s="158" t="s">
        <v>293</v>
      </c>
    </row>
    <row r="48" spans="1:13" x14ac:dyDescent="0.25">
      <c r="A48" s="151" t="s">
        <v>86</v>
      </c>
      <c r="B48" s="160" t="s">
        <v>296</v>
      </c>
      <c r="C48" s="161" t="s">
        <v>297</v>
      </c>
      <c r="D48" s="154">
        <v>270</v>
      </c>
      <c r="E48" s="155">
        <v>0</v>
      </c>
      <c r="F48" s="155">
        <v>0</v>
      </c>
      <c r="G48" s="155">
        <v>270</v>
      </c>
      <c r="H48" s="156">
        <f t="shared" si="5"/>
        <v>0</v>
      </c>
      <c r="I48" s="190" t="s">
        <v>208</v>
      </c>
      <c r="J48" s="190">
        <v>270</v>
      </c>
      <c r="K48" s="197" t="s">
        <v>208</v>
      </c>
      <c r="L48" s="158"/>
    </row>
    <row r="49" spans="1:12" x14ac:dyDescent="0.25">
      <c r="A49" s="151" t="s">
        <v>86</v>
      </c>
      <c r="B49" s="160" t="s">
        <v>298</v>
      </c>
      <c r="C49" s="161" t="s">
        <v>299</v>
      </c>
      <c r="D49" s="154">
        <v>30</v>
      </c>
      <c r="E49" s="155">
        <v>0</v>
      </c>
      <c r="F49" s="155">
        <v>0</v>
      </c>
      <c r="G49" s="155">
        <v>30</v>
      </c>
      <c r="H49" s="156">
        <f t="shared" si="5"/>
        <v>0</v>
      </c>
      <c r="I49" s="190">
        <v>30</v>
      </c>
      <c r="J49" s="190" t="s">
        <v>208</v>
      </c>
      <c r="K49" s="197" t="s">
        <v>208</v>
      </c>
      <c r="L49" s="158"/>
    </row>
    <row r="50" spans="1:12" x14ac:dyDescent="0.25">
      <c r="A50" s="151" t="s">
        <v>86</v>
      </c>
      <c r="B50" s="160" t="s">
        <v>300</v>
      </c>
      <c r="C50" s="161" t="s">
        <v>301</v>
      </c>
      <c r="D50" s="154">
        <v>555</v>
      </c>
      <c r="E50" s="155">
        <v>0</v>
      </c>
      <c r="F50" s="155">
        <v>0</v>
      </c>
      <c r="G50" s="155">
        <v>555</v>
      </c>
      <c r="H50" s="156">
        <f t="shared" si="5"/>
        <v>0</v>
      </c>
      <c r="I50" s="190" t="s">
        <v>208</v>
      </c>
      <c r="J50" s="190">
        <v>555</v>
      </c>
      <c r="K50" s="197" t="s">
        <v>208</v>
      </c>
      <c r="L50" s="158"/>
    </row>
    <row r="51" spans="1:12" ht="15.75" thickBot="1" x14ac:dyDescent="0.3">
      <c r="A51" s="168" t="s">
        <v>86</v>
      </c>
      <c r="B51" s="169" t="s">
        <v>302</v>
      </c>
      <c r="C51" s="175" t="s">
        <v>303</v>
      </c>
      <c r="D51" s="162">
        <v>847</v>
      </c>
      <c r="E51" s="163">
        <v>100</v>
      </c>
      <c r="F51" s="163"/>
      <c r="G51" s="163">
        <v>75</v>
      </c>
      <c r="H51" s="164">
        <f t="shared" si="5"/>
        <v>672</v>
      </c>
      <c r="I51" s="191" t="s">
        <v>208</v>
      </c>
      <c r="J51" s="191" t="s">
        <v>208</v>
      </c>
      <c r="K51" s="198">
        <v>75</v>
      </c>
      <c r="L51" s="165" t="s">
        <v>283</v>
      </c>
    </row>
    <row r="52" spans="1:12" x14ac:dyDescent="0.25">
      <c r="A52" s="151" t="s">
        <v>90</v>
      </c>
      <c r="B52" s="160" t="s">
        <v>304</v>
      </c>
      <c r="C52" s="161" t="s">
        <v>305</v>
      </c>
      <c r="D52" s="171">
        <v>3897</v>
      </c>
      <c r="E52" s="172">
        <v>1432</v>
      </c>
      <c r="F52" s="172">
        <v>615</v>
      </c>
      <c r="G52" s="172">
        <v>1850</v>
      </c>
      <c r="H52" s="173">
        <f t="shared" si="5"/>
        <v>0</v>
      </c>
      <c r="I52" s="192">
        <v>1350</v>
      </c>
      <c r="J52" s="193" t="s">
        <v>208</v>
      </c>
      <c r="K52" s="196">
        <v>500</v>
      </c>
      <c r="L52" s="174" t="s">
        <v>306</v>
      </c>
    </row>
    <row r="53" spans="1:12" x14ac:dyDescent="0.25">
      <c r="A53" s="151" t="s">
        <v>92</v>
      </c>
      <c r="B53" s="160" t="s">
        <v>307</v>
      </c>
      <c r="C53" s="161" t="s">
        <v>308</v>
      </c>
      <c r="D53" s="154">
        <v>891</v>
      </c>
      <c r="E53" s="155">
        <v>389</v>
      </c>
      <c r="F53" s="155">
        <v>420</v>
      </c>
      <c r="G53" s="155">
        <v>82</v>
      </c>
      <c r="H53" s="156">
        <f t="shared" si="5"/>
        <v>0</v>
      </c>
      <c r="I53" s="199">
        <v>82</v>
      </c>
      <c r="J53" s="190" t="s">
        <v>208</v>
      </c>
      <c r="K53" s="190" t="s">
        <v>208</v>
      </c>
      <c r="L53" s="158">
        <v>0</v>
      </c>
    </row>
    <row r="54" spans="1:12" x14ac:dyDescent="0.25">
      <c r="A54" s="151" t="s">
        <v>94</v>
      </c>
      <c r="B54" s="160" t="s">
        <v>309</v>
      </c>
      <c r="C54" s="161" t="s">
        <v>310</v>
      </c>
      <c r="D54" s="154">
        <v>120</v>
      </c>
      <c r="E54" s="155">
        <v>0</v>
      </c>
      <c r="F54" s="155">
        <v>0</v>
      </c>
      <c r="G54" s="155">
        <v>120</v>
      </c>
      <c r="H54" s="156">
        <f t="shared" si="5"/>
        <v>0</v>
      </c>
      <c r="I54" s="199">
        <v>110</v>
      </c>
      <c r="J54" s="190" t="s">
        <v>208</v>
      </c>
      <c r="K54" s="197">
        <v>10</v>
      </c>
      <c r="L54" s="158" t="s">
        <v>283</v>
      </c>
    </row>
    <row r="55" spans="1:12" x14ac:dyDescent="0.25">
      <c r="A55" s="151" t="s">
        <v>94</v>
      </c>
      <c r="B55" s="160" t="s">
        <v>311</v>
      </c>
      <c r="C55" s="161" t="s">
        <v>312</v>
      </c>
      <c r="D55" s="154">
        <v>179</v>
      </c>
      <c r="E55" s="155">
        <v>15</v>
      </c>
      <c r="F55" s="155">
        <v>0</v>
      </c>
      <c r="G55" s="155">
        <v>164</v>
      </c>
      <c r="H55" s="156">
        <f t="shared" si="5"/>
        <v>0</v>
      </c>
      <c r="I55" s="199" t="s">
        <v>208</v>
      </c>
      <c r="J55" s="190" t="s">
        <v>208</v>
      </c>
      <c r="K55" s="197">
        <v>164</v>
      </c>
      <c r="L55" s="158" t="s">
        <v>313</v>
      </c>
    </row>
    <row r="56" spans="1:12" x14ac:dyDescent="0.25">
      <c r="A56" s="151" t="s">
        <v>94</v>
      </c>
      <c r="B56" s="160" t="s">
        <v>314</v>
      </c>
      <c r="C56" s="161" t="s">
        <v>315</v>
      </c>
      <c r="D56" s="154">
        <v>101</v>
      </c>
      <c r="E56" s="155">
        <v>0</v>
      </c>
      <c r="F56" s="155">
        <v>0</v>
      </c>
      <c r="G56" s="155">
        <v>101</v>
      </c>
      <c r="H56" s="156">
        <f t="shared" si="5"/>
        <v>0</v>
      </c>
      <c r="I56" s="199">
        <v>101</v>
      </c>
      <c r="J56" s="190" t="s">
        <v>208</v>
      </c>
      <c r="K56" s="197" t="s">
        <v>208</v>
      </c>
      <c r="L56" s="158"/>
    </row>
    <row r="57" spans="1:12" x14ac:dyDescent="0.25">
      <c r="A57" s="151" t="s">
        <v>94</v>
      </c>
      <c r="B57" s="160" t="s">
        <v>316</v>
      </c>
      <c r="C57" s="161" t="s">
        <v>317</v>
      </c>
      <c r="D57" s="154">
        <v>795</v>
      </c>
      <c r="E57" s="155">
        <v>0</v>
      </c>
      <c r="F57" s="155">
        <v>0</v>
      </c>
      <c r="G57" s="155">
        <v>795</v>
      </c>
      <c r="H57" s="156">
        <f t="shared" si="5"/>
        <v>0</v>
      </c>
      <c r="I57" s="199">
        <v>795</v>
      </c>
      <c r="J57" s="190" t="s">
        <v>208</v>
      </c>
      <c r="K57" s="197" t="s">
        <v>208</v>
      </c>
      <c r="L57" s="158"/>
    </row>
    <row r="58" spans="1:12" x14ac:dyDescent="0.25">
      <c r="A58" s="151" t="s">
        <v>94</v>
      </c>
      <c r="B58" s="160" t="s">
        <v>318</v>
      </c>
      <c r="C58" s="161" t="s">
        <v>319</v>
      </c>
      <c r="D58" s="154">
        <v>543</v>
      </c>
      <c r="E58" s="155">
        <v>0</v>
      </c>
      <c r="F58" s="155">
        <v>50</v>
      </c>
      <c r="G58" s="155">
        <v>493</v>
      </c>
      <c r="H58" s="156">
        <f t="shared" si="5"/>
        <v>0</v>
      </c>
      <c r="I58" s="199">
        <v>493</v>
      </c>
      <c r="J58" s="190" t="s">
        <v>208</v>
      </c>
      <c r="K58" s="197" t="s">
        <v>208</v>
      </c>
      <c r="L58" s="158"/>
    </row>
    <row r="59" spans="1:12" ht="15.75" thickBot="1" x14ac:dyDescent="0.3">
      <c r="A59" s="168" t="s">
        <v>94</v>
      </c>
      <c r="B59" s="169" t="s">
        <v>320</v>
      </c>
      <c r="C59" s="175" t="s">
        <v>321</v>
      </c>
      <c r="D59" s="162">
        <v>92</v>
      </c>
      <c r="E59" s="163">
        <v>39</v>
      </c>
      <c r="F59" s="163">
        <v>15</v>
      </c>
      <c r="G59" s="163">
        <v>38</v>
      </c>
      <c r="H59" s="164">
        <f t="shared" si="5"/>
        <v>0</v>
      </c>
      <c r="I59" s="194">
        <v>38</v>
      </c>
      <c r="J59" s="191" t="s">
        <v>208</v>
      </c>
      <c r="K59" s="198" t="s">
        <v>208</v>
      </c>
      <c r="L59" s="165"/>
    </row>
    <row r="60" spans="1:12" x14ac:dyDescent="0.25">
      <c r="A60" s="151" t="s">
        <v>98</v>
      </c>
      <c r="B60" s="160" t="s">
        <v>322</v>
      </c>
      <c r="C60" s="161" t="s">
        <v>323</v>
      </c>
      <c r="D60" s="171">
        <v>64</v>
      </c>
      <c r="E60" s="172">
        <v>0</v>
      </c>
      <c r="F60" s="172">
        <v>0</v>
      </c>
      <c r="G60" s="172">
        <v>64</v>
      </c>
      <c r="H60" s="173">
        <f t="shared" si="5"/>
        <v>0</v>
      </c>
      <c r="I60" s="192" t="s">
        <v>208</v>
      </c>
      <c r="J60" s="193">
        <v>64</v>
      </c>
      <c r="K60" s="211">
        <v>0</v>
      </c>
      <c r="L60" s="174"/>
    </row>
    <row r="61" spans="1:12" x14ac:dyDescent="0.25">
      <c r="A61" s="151" t="s">
        <v>99</v>
      </c>
      <c r="B61" s="160" t="s">
        <v>324</v>
      </c>
      <c r="C61" s="161" t="s">
        <v>325</v>
      </c>
      <c r="D61" s="154">
        <v>297</v>
      </c>
      <c r="E61" s="155">
        <v>100</v>
      </c>
      <c r="F61" s="155">
        <v>0</v>
      </c>
      <c r="G61" s="155">
        <v>197</v>
      </c>
      <c r="H61" s="156">
        <f t="shared" si="5"/>
        <v>0</v>
      </c>
      <c r="I61" s="199" t="s">
        <v>208</v>
      </c>
      <c r="J61" s="190" t="s">
        <v>208</v>
      </c>
      <c r="K61" s="197">
        <v>197</v>
      </c>
      <c r="L61" s="158" t="s">
        <v>306</v>
      </c>
    </row>
    <row r="62" spans="1:12" ht="15.75" thickBot="1" x14ac:dyDescent="0.3">
      <c r="A62" s="168" t="s">
        <v>101</v>
      </c>
      <c r="B62" s="169" t="s">
        <v>326</v>
      </c>
      <c r="C62" s="175" t="s">
        <v>327</v>
      </c>
      <c r="D62" s="162">
        <v>323</v>
      </c>
      <c r="E62" s="163">
        <v>1</v>
      </c>
      <c r="F62" s="163">
        <v>0</v>
      </c>
      <c r="G62" s="163">
        <v>121</v>
      </c>
      <c r="H62" s="164">
        <f t="shared" si="5"/>
        <v>201</v>
      </c>
      <c r="I62" s="194" t="s">
        <v>208</v>
      </c>
      <c r="J62" s="191" t="s">
        <v>208</v>
      </c>
      <c r="K62" s="198">
        <v>121</v>
      </c>
      <c r="L62" s="165" t="s">
        <v>328</v>
      </c>
    </row>
    <row r="63" spans="1:12" x14ac:dyDescent="0.25">
      <c r="A63" s="151" t="s">
        <v>329</v>
      </c>
      <c r="B63" s="152" t="s">
        <v>330</v>
      </c>
      <c r="C63" s="161" t="s">
        <v>331</v>
      </c>
      <c r="D63" s="171">
        <v>6318</v>
      </c>
      <c r="E63" s="172">
        <v>4270</v>
      </c>
      <c r="F63" s="172">
        <v>70</v>
      </c>
      <c r="G63" s="172">
        <v>0</v>
      </c>
      <c r="H63" s="185">
        <f t="shared" si="5"/>
        <v>1978</v>
      </c>
      <c r="I63" s="192" t="s">
        <v>208</v>
      </c>
      <c r="J63" s="193" t="s">
        <v>208</v>
      </c>
      <c r="K63" s="193" t="s">
        <v>208</v>
      </c>
      <c r="L63" s="186"/>
    </row>
    <row r="64" spans="1:12" x14ac:dyDescent="0.25">
      <c r="A64" s="151" t="s">
        <v>329</v>
      </c>
      <c r="B64" s="152" t="s">
        <v>332</v>
      </c>
      <c r="C64" s="161" t="s">
        <v>147</v>
      </c>
      <c r="D64" s="154">
        <v>105</v>
      </c>
      <c r="E64" s="155">
        <v>200</v>
      </c>
      <c r="F64" s="155">
        <v>0</v>
      </c>
      <c r="G64" s="155">
        <v>0</v>
      </c>
      <c r="H64" s="167">
        <f t="shared" si="5"/>
        <v>-95</v>
      </c>
      <c r="I64" s="199" t="s">
        <v>208</v>
      </c>
      <c r="J64" s="190" t="s">
        <v>208</v>
      </c>
      <c r="K64" s="190" t="s">
        <v>208</v>
      </c>
      <c r="L64" s="187"/>
    </row>
    <row r="65" spans="1:12" x14ac:dyDescent="0.25">
      <c r="A65" s="151" t="s">
        <v>329</v>
      </c>
      <c r="B65" s="152" t="s">
        <v>333</v>
      </c>
      <c r="C65" s="161" t="s">
        <v>149</v>
      </c>
      <c r="D65" s="154">
        <v>851</v>
      </c>
      <c r="E65" s="155">
        <v>835</v>
      </c>
      <c r="F65" s="155">
        <v>30</v>
      </c>
      <c r="G65" s="155">
        <v>0</v>
      </c>
      <c r="H65" s="167">
        <f t="shared" ref="H65:H70" si="6">D65-E65-F65-G65</f>
        <v>-14</v>
      </c>
      <c r="I65" s="199" t="s">
        <v>208</v>
      </c>
      <c r="J65" s="190" t="s">
        <v>208</v>
      </c>
      <c r="K65" s="190" t="s">
        <v>208</v>
      </c>
      <c r="L65" s="187"/>
    </row>
    <row r="66" spans="1:12" x14ac:dyDescent="0.25">
      <c r="A66" s="151" t="s">
        <v>329</v>
      </c>
      <c r="B66" s="152" t="s">
        <v>334</v>
      </c>
      <c r="C66" s="161" t="s">
        <v>335</v>
      </c>
      <c r="D66" s="154">
        <v>384</v>
      </c>
      <c r="E66" s="155">
        <v>492</v>
      </c>
      <c r="F66" s="155">
        <v>0</v>
      </c>
      <c r="G66" s="155">
        <v>0</v>
      </c>
      <c r="H66" s="167">
        <f t="shared" si="6"/>
        <v>-108</v>
      </c>
      <c r="I66" s="199" t="s">
        <v>208</v>
      </c>
      <c r="J66" s="190" t="s">
        <v>208</v>
      </c>
      <c r="K66" s="190" t="s">
        <v>208</v>
      </c>
      <c r="L66" s="187"/>
    </row>
    <row r="67" spans="1:12" ht="15.75" thickBot="1" x14ac:dyDescent="0.3">
      <c r="A67" s="168" t="s">
        <v>329</v>
      </c>
      <c r="B67" s="169" t="s">
        <v>336</v>
      </c>
      <c r="C67" s="175" t="s">
        <v>337</v>
      </c>
      <c r="D67" s="162">
        <v>55</v>
      </c>
      <c r="E67" s="163">
        <v>0</v>
      </c>
      <c r="F67" s="163">
        <v>0</v>
      </c>
      <c r="G67" s="163">
        <v>0</v>
      </c>
      <c r="H67" s="184">
        <f t="shared" si="6"/>
        <v>55</v>
      </c>
      <c r="I67" s="194" t="s">
        <v>208</v>
      </c>
      <c r="J67" s="191" t="s">
        <v>208</v>
      </c>
      <c r="K67" s="191" t="s">
        <v>208</v>
      </c>
      <c r="L67" s="188"/>
    </row>
    <row r="68" spans="1:12" x14ac:dyDescent="0.25">
      <c r="A68" s="151" t="s">
        <v>111</v>
      </c>
      <c r="B68" s="152" t="s">
        <v>338</v>
      </c>
      <c r="C68" s="161" t="s">
        <v>339</v>
      </c>
      <c r="D68" s="176">
        <v>2341</v>
      </c>
      <c r="E68" s="155">
        <v>2054</v>
      </c>
      <c r="F68" s="155">
        <v>0</v>
      </c>
      <c r="G68" s="155">
        <v>25</v>
      </c>
      <c r="H68" s="167">
        <f t="shared" si="6"/>
        <v>262</v>
      </c>
      <c r="I68" s="192" t="s">
        <v>208</v>
      </c>
      <c r="J68" s="193" t="s">
        <v>208</v>
      </c>
      <c r="K68" s="196">
        <v>25</v>
      </c>
      <c r="L68" s="174" t="s">
        <v>288</v>
      </c>
    </row>
    <row r="69" spans="1:12" x14ac:dyDescent="0.25">
      <c r="A69" s="151" t="s">
        <v>111</v>
      </c>
      <c r="B69" s="152" t="s">
        <v>340</v>
      </c>
      <c r="C69" s="161" t="s">
        <v>341</v>
      </c>
      <c r="D69" s="176">
        <v>0</v>
      </c>
      <c r="E69" s="155">
        <v>1500</v>
      </c>
      <c r="F69" s="155">
        <v>0</v>
      </c>
      <c r="G69" s="155">
        <v>0</v>
      </c>
      <c r="H69" s="167">
        <f t="shared" si="6"/>
        <v>-1500</v>
      </c>
      <c r="I69" s="199" t="s">
        <v>208</v>
      </c>
      <c r="J69" s="190" t="s">
        <v>208</v>
      </c>
      <c r="K69" s="190" t="s">
        <v>208</v>
      </c>
      <c r="L69" s="187"/>
    </row>
    <row r="70" spans="1:12" x14ac:dyDescent="0.25">
      <c r="A70" s="151" t="s">
        <v>111</v>
      </c>
      <c r="B70" s="152" t="s">
        <v>342</v>
      </c>
      <c r="C70" s="161" t="s">
        <v>343</v>
      </c>
      <c r="D70" s="176">
        <v>312</v>
      </c>
      <c r="E70" s="155">
        <v>12</v>
      </c>
      <c r="F70" s="155">
        <v>0</v>
      </c>
      <c r="G70" s="155">
        <v>0</v>
      </c>
      <c r="H70" s="167">
        <f t="shared" si="6"/>
        <v>300</v>
      </c>
      <c r="I70" s="199" t="s">
        <v>208</v>
      </c>
      <c r="J70" s="190" t="s">
        <v>208</v>
      </c>
      <c r="K70" s="190" t="s">
        <v>208</v>
      </c>
      <c r="L70" s="187"/>
    </row>
    <row r="71" spans="1:12" x14ac:dyDescent="0.25">
      <c r="A71" s="151" t="s">
        <v>111</v>
      </c>
      <c r="B71" s="152" t="s">
        <v>344</v>
      </c>
      <c r="C71" s="161" t="s">
        <v>345</v>
      </c>
      <c r="D71" s="176">
        <v>0</v>
      </c>
      <c r="E71" s="155">
        <v>500</v>
      </c>
      <c r="F71" s="155">
        <v>0</v>
      </c>
      <c r="G71" s="155">
        <v>0</v>
      </c>
      <c r="H71" s="167">
        <f t="shared" ref="H71:H84" si="7">D71-E71-F71-G71</f>
        <v>-500</v>
      </c>
      <c r="I71" s="199" t="s">
        <v>208</v>
      </c>
      <c r="J71" s="190" t="s">
        <v>208</v>
      </c>
      <c r="K71" s="190" t="s">
        <v>208</v>
      </c>
      <c r="L71" s="187"/>
    </row>
    <row r="72" spans="1:12" x14ac:dyDescent="0.25">
      <c r="A72" s="151" t="s">
        <v>111</v>
      </c>
      <c r="B72" s="152" t="s">
        <v>346</v>
      </c>
      <c r="C72" s="161" t="s">
        <v>347</v>
      </c>
      <c r="D72" s="176">
        <v>3000</v>
      </c>
      <c r="E72" s="155">
        <v>750</v>
      </c>
      <c r="F72" s="155">
        <v>0</v>
      </c>
      <c r="G72" s="155">
        <v>0</v>
      </c>
      <c r="H72" s="167">
        <f t="shared" si="7"/>
        <v>2250</v>
      </c>
      <c r="I72" s="199" t="s">
        <v>208</v>
      </c>
      <c r="J72" s="190" t="s">
        <v>208</v>
      </c>
      <c r="K72" s="190" t="s">
        <v>208</v>
      </c>
      <c r="L72" s="187"/>
    </row>
    <row r="73" spans="1:12" x14ac:dyDescent="0.25">
      <c r="A73" s="151" t="s">
        <v>113</v>
      </c>
      <c r="B73" s="152" t="s">
        <v>348</v>
      </c>
      <c r="C73" s="161" t="s">
        <v>114</v>
      </c>
      <c r="D73" s="176">
        <v>310</v>
      </c>
      <c r="E73" s="155">
        <v>4500</v>
      </c>
      <c r="F73" s="155">
        <v>0</v>
      </c>
      <c r="G73" s="155">
        <v>0</v>
      </c>
      <c r="H73" s="167">
        <f t="shared" si="7"/>
        <v>-4190</v>
      </c>
      <c r="I73" s="199" t="s">
        <v>208</v>
      </c>
      <c r="J73" s="190" t="s">
        <v>208</v>
      </c>
      <c r="K73" s="190" t="s">
        <v>208</v>
      </c>
      <c r="L73" s="187"/>
    </row>
    <row r="74" spans="1:12" x14ac:dyDescent="0.25">
      <c r="A74" s="151" t="s">
        <v>115</v>
      </c>
      <c r="B74" s="152" t="s">
        <v>349</v>
      </c>
      <c r="C74" s="161" t="s">
        <v>350</v>
      </c>
      <c r="D74" s="176">
        <v>25</v>
      </c>
      <c r="E74" s="155">
        <v>3000</v>
      </c>
      <c r="F74" s="155">
        <v>0</v>
      </c>
      <c r="G74" s="155">
        <v>0</v>
      </c>
      <c r="H74" s="167">
        <f t="shared" si="7"/>
        <v>-2975</v>
      </c>
      <c r="I74" s="199" t="s">
        <v>208</v>
      </c>
      <c r="J74" s="190" t="s">
        <v>208</v>
      </c>
      <c r="K74" s="190" t="s">
        <v>208</v>
      </c>
      <c r="L74" s="187"/>
    </row>
    <row r="75" spans="1:12" x14ac:dyDescent="0.25">
      <c r="A75" s="151" t="s">
        <v>117</v>
      </c>
      <c r="B75" s="152" t="s">
        <v>351</v>
      </c>
      <c r="C75" s="161" t="s">
        <v>150</v>
      </c>
      <c r="D75" s="176">
        <v>5</v>
      </c>
      <c r="E75" s="155">
        <v>137</v>
      </c>
      <c r="F75" s="155">
        <v>0</v>
      </c>
      <c r="G75" s="155">
        <v>0</v>
      </c>
      <c r="H75" s="167">
        <f t="shared" si="7"/>
        <v>-132</v>
      </c>
      <c r="I75" s="199" t="s">
        <v>208</v>
      </c>
      <c r="J75" s="190" t="s">
        <v>208</v>
      </c>
      <c r="K75" s="190" t="s">
        <v>208</v>
      </c>
      <c r="L75" s="187"/>
    </row>
    <row r="76" spans="1:12" x14ac:dyDescent="0.25">
      <c r="A76" s="151" t="s">
        <v>117</v>
      </c>
      <c r="B76" s="152" t="s">
        <v>352</v>
      </c>
      <c r="C76" s="161" t="s">
        <v>152</v>
      </c>
      <c r="D76" s="176">
        <v>47</v>
      </c>
      <c r="E76" s="155">
        <v>0</v>
      </c>
      <c r="F76" s="155">
        <v>0</v>
      </c>
      <c r="G76" s="155">
        <v>207</v>
      </c>
      <c r="H76" s="167">
        <f t="shared" si="7"/>
        <v>-160</v>
      </c>
      <c r="I76" s="199">
        <v>47</v>
      </c>
      <c r="J76" s="190" t="s">
        <v>208</v>
      </c>
      <c r="K76" s="190" t="s">
        <v>208</v>
      </c>
      <c r="L76" s="187"/>
    </row>
    <row r="77" spans="1:12" x14ac:dyDescent="0.25">
      <c r="A77" s="151" t="s">
        <v>117</v>
      </c>
      <c r="B77" s="152" t="s">
        <v>353</v>
      </c>
      <c r="C77" s="161" t="s">
        <v>354</v>
      </c>
      <c r="D77" s="176">
        <v>24</v>
      </c>
      <c r="E77" s="155">
        <v>160</v>
      </c>
      <c r="F77" s="155">
        <v>0</v>
      </c>
      <c r="G77" s="155">
        <v>0</v>
      </c>
      <c r="H77" s="167">
        <f t="shared" si="7"/>
        <v>-136</v>
      </c>
      <c r="I77" s="199" t="s">
        <v>208</v>
      </c>
      <c r="J77" s="190" t="s">
        <v>208</v>
      </c>
      <c r="K77" s="190" t="s">
        <v>208</v>
      </c>
      <c r="L77" s="187"/>
    </row>
    <row r="78" spans="1:12" x14ac:dyDescent="0.25">
      <c r="A78" s="151" t="s">
        <v>117</v>
      </c>
      <c r="B78" s="152" t="s">
        <v>355</v>
      </c>
      <c r="C78" s="161" t="s">
        <v>356</v>
      </c>
      <c r="D78" s="176">
        <v>13</v>
      </c>
      <c r="E78" s="155">
        <v>120</v>
      </c>
      <c r="F78" s="155">
        <v>0</v>
      </c>
      <c r="G78" s="155">
        <v>0</v>
      </c>
      <c r="H78" s="167">
        <f t="shared" si="7"/>
        <v>-107</v>
      </c>
      <c r="I78" s="199" t="s">
        <v>208</v>
      </c>
      <c r="J78" s="190" t="s">
        <v>208</v>
      </c>
      <c r="K78" s="190" t="s">
        <v>208</v>
      </c>
      <c r="L78" s="187"/>
    </row>
    <row r="79" spans="1:12" x14ac:dyDescent="0.25">
      <c r="A79" s="151" t="s">
        <v>117</v>
      </c>
      <c r="B79" s="152" t="s">
        <v>357</v>
      </c>
      <c r="C79" s="161" t="s">
        <v>358</v>
      </c>
      <c r="D79" s="176">
        <v>0</v>
      </c>
      <c r="E79" s="155">
        <v>2</v>
      </c>
      <c r="F79" s="155">
        <v>0</v>
      </c>
      <c r="G79" s="155">
        <v>0</v>
      </c>
      <c r="H79" s="167">
        <f t="shared" si="7"/>
        <v>-2</v>
      </c>
      <c r="I79" s="199" t="s">
        <v>208</v>
      </c>
      <c r="J79" s="190" t="s">
        <v>208</v>
      </c>
      <c r="K79" s="190" t="s">
        <v>208</v>
      </c>
      <c r="L79" s="187"/>
    </row>
    <row r="80" spans="1:12" x14ac:dyDescent="0.25">
      <c r="A80" s="151" t="s">
        <v>117</v>
      </c>
      <c r="B80" s="152" t="s">
        <v>359</v>
      </c>
      <c r="C80" s="161" t="s">
        <v>360</v>
      </c>
      <c r="D80" s="176">
        <v>13</v>
      </c>
      <c r="E80" s="155">
        <v>112</v>
      </c>
      <c r="F80" s="155">
        <v>0</v>
      </c>
      <c r="G80" s="155">
        <v>0</v>
      </c>
      <c r="H80" s="167">
        <f t="shared" si="7"/>
        <v>-99</v>
      </c>
      <c r="I80" s="199" t="s">
        <v>208</v>
      </c>
      <c r="J80" s="190" t="s">
        <v>361</v>
      </c>
      <c r="K80" s="190" t="s">
        <v>208</v>
      </c>
      <c r="L80" s="187"/>
    </row>
    <row r="81" spans="1:12" x14ac:dyDescent="0.25">
      <c r="A81" s="151" t="s">
        <v>117</v>
      </c>
      <c r="B81" s="152" t="s">
        <v>362</v>
      </c>
      <c r="C81" s="161" t="s">
        <v>363</v>
      </c>
      <c r="D81" s="176">
        <v>109</v>
      </c>
      <c r="E81" s="155">
        <v>204</v>
      </c>
      <c r="F81" s="155">
        <v>0</v>
      </c>
      <c r="G81" s="155">
        <v>0</v>
      </c>
      <c r="H81" s="167">
        <f t="shared" si="7"/>
        <v>-95</v>
      </c>
      <c r="I81" s="199" t="s">
        <v>208</v>
      </c>
      <c r="J81" s="190" t="s">
        <v>208</v>
      </c>
      <c r="K81" s="190" t="s">
        <v>208</v>
      </c>
      <c r="L81" s="187"/>
    </row>
    <row r="82" spans="1:12" x14ac:dyDescent="0.25">
      <c r="A82" s="151" t="s">
        <v>119</v>
      </c>
      <c r="B82" s="160" t="s">
        <v>364</v>
      </c>
      <c r="C82" s="161" t="s">
        <v>365</v>
      </c>
      <c r="D82" s="176">
        <v>608</v>
      </c>
      <c r="E82" s="155">
        <v>420</v>
      </c>
      <c r="F82" s="155">
        <v>160</v>
      </c>
      <c r="G82" s="155">
        <v>0</v>
      </c>
      <c r="H82" s="167">
        <f t="shared" si="7"/>
        <v>28</v>
      </c>
      <c r="I82" s="199" t="s">
        <v>208</v>
      </c>
      <c r="J82" s="190" t="s">
        <v>208</v>
      </c>
      <c r="K82" s="190" t="s">
        <v>208</v>
      </c>
      <c r="L82" s="187"/>
    </row>
    <row r="83" spans="1:12" x14ac:dyDescent="0.25">
      <c r="A83" s="151" t="s">
        <v>121</v>
      </c>
      <c r="B83" s="160" t="s">
        <v>366</v>
      </c>
      <c r="C83" s="161" t="s">
        <v>367</v>
      </c>
      <c r="D83" s="176">
        <v>25</v>
      </c>
      <c r="E83" s="155">
        <v>0</v>
      </c>
      <c r="F83" s="155">
        <v>0</v>
      </c>
      <c r="G83" s="155">
        <v>25</v>
      </c>
      <c r="H83" s="167">
        <f t="shared" si="7"/>
        <v>0</v>
      </c>
      <c r="I83" s="199">
        <v>25</v>
      </c>
      <c r="J83" s="190" t="s">
        <v>208</v>
      </c>
      <c r="K83" s="190" t="s">
        <v>208</v>
      </c>
      <c r="L83" s="187"/>
    </row>
    <row r="84" spans="1:12" ht="15.75" thickBot="1" x14ac:dyDescent="0.3">
      <c r="A84" s="151" t="s">
        <v>121</v>
      </c>
      <c r="B84" s="160" t="s">
        <v>368</v>
      </c>
      <c r="C84" s="161" t="s">
        <v>369</v>
      </c>
      <c r="D84" s="176">
        <v>21</v>
      </c>
      <c r="E84" s="155">
        <v>0</v>
      </c>
      <c r="F84" s="155">
        <v>0</v>
      </c>
      <c r="G84" s="155">
        <v>21</v>
      </c>
      <c r="H84" s="167">
        <f t="shared" si="7"/>
        <v>0</v>
      </c>
      <c r="I84" s="194">
        <v>21</v>
      </c>
      <c r="J84" s="191" t="s">
        <v>208</v>
      </c>
      <c r="K84" s="191" t="s">
        <v>208</v>
      </c>
      <c r="L84" s="188"/>
    </row>
    <row r="85" spans="1:12" ht="16.5" thickTop="1" thickBot="1" x14ac:dyDescent="0.3">
      <c r="A85" s="144" t="s">
        <v>370</v>
      </c>
      <c r="B85" s="145"/>
      <c r="C85" s="146"/>
      <c r="D85" s="147">
        <f t="shared" ref="D85:L85" si="8">SUM(D86:D86)</f>
        <v>1322</v>
      </c>
      <c r="E85" s="148">
        <f t="shared" si="8"/>
        <v>0</v>
      </c>
      <c r="F85" s="148">
        <f t="shared" si="8"/>
        <v>0</v>
      </c>
      <c r="G85" s="148">
        <f t="shared" si="8"/>
        <v>1322</v>
      </c>
      <c r="H85" s="148">
        <f t="shared" si="8"/>
        <v>0</v>
      </c>
      <c r="I85" s="202">
        <f t="shared" si="8"/>
        <v>11</v>
      </c>
      <c r="J85" s="203">
        <f t="shared" si="8"/>
        <v>0</v>
      </c>
      <c r="K85" s="203">
        <f t="shared" si="8"/>
        <v>1311</v>
      </c>
      <c r="L85" s="166">
        <f t="shared" si="8"/>
        <v>0</v>
      </c>
    </row>
    <row r="86" spans="1:12" ht="16.5" thickTop="1" thickBot="1" x14ac:dyDescent="0.3">
      <c r="A86" s="151" t="s">
        <v>371</v>
      </c>
      <c r="B86" s="160" t="s">
        <v>372</v>
      </c>
      <c r="C86" s="161" t="s">
        <v>159</v>
      </c>
      <c r="D86" s="154">
        <v>1322</v>
      </c>
      <c r="E86" s="155">
        <v>0</v>
      </c>
      <c r="F86" s="155">
        <v>0</v>
      </c>
      <c r="G86" s="155">
        <v>1322</v>
      </c>
      <c r="H86" s="167">
        <f>D86-E86-F86-G86</f>
        <v>0</v>
      </c>
      <c r="I86" s="194">
        <v>11</v>
      </c>
      <c r="J86" s="191" t="s">
        <v>208</v>
      </c>
      <c r="K86" s="191">
        <v>1311</v>
      </c>
      <c r="L86" s="165" t="s">
        <v>373</v>
      </c>
    </row>
    <row r="87" spans="1:12" ht="16.5" thickTop="1" thickBot="1" x14ac:dyDescent="0.3">
      <c r="A87" s="144" t="s">
        <v>374</v>
      </c>
      <c r="B87" s="145"/>
      <c r="C87" s="146"/>
      <c r="D87" s="147">
        <f t="shared" ref="D87:L87" si="9">SUM(D88:D98)</f>
        <v>14460</v>
      </c>
      <c r="E87" s="148">
        <f t="shared" si="9"/>
        <v>0</v>
      </c>
      <c r="F87" s="148">
        <f t="shared" si="9"/>
        <v>13810</v>
      </c>
      <c r="G87" s="148">
        <f t="shared" si="9"/>
        <v>650</v>
      </c>
      <c r="H87" s="148">
        <f t="shared" si="9"/>
        <v>0</v>
      </c>
      <c r="I87" s="202">
        <f t="shared" si="9"/>
        <v>0</v>
      </c>
      <c r="J87" s="203">
        <f t="shared" si="9"/>
        <v>0</v>
      </c>
      <c r="K87" s="203">
        <f t="shared" si="9"/>
        <v>650</v>
      </c>
      <c r="L87" s="166">
        <f t="shared" si="9"/>
        <v>0</v>
      </c>
    </row>
    <row r="88" spans="1:12" ht="15.75" thickTop="1" x14ac:dyDescent="0.25">
      <c r="A88" s="151" t="s">
        <v>375</v>
      </c>
      <c r="B88" s="152" t="s">
        <v>332</v>
      </c>
      <c r="C88" s="161" t="s">
        <v>376</v>
      </c>
      <c r="D88" s="154">
        <v>1100</v>
      </c>
      <c r="E88" s="155">
        <v>0</v>
      </c>
      <c r="F88" s="155">
        <v>1100</v>
      </c>
      <c r="G88" s="155">
        <v>0</v>
      </c>
      <c r="H88" s="167">
        <f>D88-E88-F88-G88</f>
        <v>0</v>
      </c>
      <c r="I88" s="154">
        <v>0</v>
      </c>
      <c r="J88" s="155">
        <v>0</v>
      </c>
      <c r="K88" s="155">
        <v>0</v>
      </c>
      <c r="L88" s="158"/>
    </row>
    <row r="89" spans="1:12" x14ac:dyDescent="0.25">
      <c r="A89" s="151" t="s">
        <v>375</v>
      </c>
      <c r="B89" s="152" t="s">
        <v>333</v>
      </c>
      <c r="C89" s="161" t="s">
        <v>377</v>
      </c>
      <c r="D89" s="154">
        <v>400</v>
      </c>
      <c r="E89" s="155">
        <v>0</v>
      </c>
      <c r="F89" s="155">
        <v>400</v>
      </c>
      <c r="G89" s="155">
        <v>0</v>
      </c>
      <c r="H89" s="167">
        <f t="shared" ref="H89:H104" si="10">D89-E89-F89-G89</f>
        <v>0</v>
      </c>
      <c r="I89" s="154">
        <v>0</v>
      </c>
      <c r="J89" s="155">
        <v>0</v>
      </c>
      <c r="K89" s="155">
        <v>0</v>
      </c>
      <c r="L89" s="158"/>
    </row>
    <row r="90" spans="1:12" x14ac:dyDescent="0.25">
      <c r="A90" s="151" t="s">
        <v>375</v>
      </c>
      <c r="B90" s="152" t="s">
        <v>334</v>
      </c>
      <c r="C90" s="161" t="s">
        <v>378</v>
      </c>
      <c r="D90" s="154">
        <v>300</v>
      </c>
      <c r="E90" s="155">
        <v>0</v>
      </c>
      <c r="F90" s="155">
        <v>300</v>
      </c>
      <c r="G90" s="155">
        <v>0</v>
      </c>
      <c r="H90" s="167">
        <f t="shared" si="10"/>
        <v>0</v>
      </c>
      <c r="I90" s="154">
        <v>0</v>
      </c>
      <c r="J90" s="155">
        <v>0</v>
      </c>
      <c r="K90" s="155">
        <v>0</v>
      </c>
      <c r="L90" s="158"/>
    </row>
    <row r="91" spans="1:12" x14ac:dyDescent="0.25">
      <c r="A91" s="151" t="s">
        <v>375</v>
      </c>
      <c r="B91" s="152" t="s">
        <v>330</v>
      </c>
      <c r="C91" s="161" t="s">
        <v>379</v>
      </c>
      <c r="D91" s="154">
        <v>3320</v>
      </c>
      <c r="E91" s="155">
        <v>0</v>
      </c>
      <c r="F91" s="155">
        <v>3320</v>
      </c>
      <c r="G91" s="155">
        <v>0</v>
      </c>
      <c r="H91" s="167">
        <f t="shared" si="10"/>
        <v>0</v>
      </c>
      <c r="I91" s="154">
        <v>0</v>
      </c>
      <c r="J91" s="155">
        <v>0</v>
      </c>
      <c r="K91" s="155">
        <v>0</v>
      </c>
      <c r="L91" s="158"/>
    </row>
    <row r="92" spans="1:12" x14ac:dyDescent="0.25">
      <c r="A92" s="151" t="s">
        <v>380</v>
      </c>
      <c r="B92" s="152" t="s">
        <v>338</v>
      </c>
      <c r="C92" s="161" t="s">
        <v>381</v>
      </c>
      <c r="D92" s="154">
        <v>5750</v>
      </c>
      <c r="E92" s="155">
        <v>0</v>
      </c>
      <c r="F92" s="155">
        <v>5750</v>
      </c>
      <c r="G92" s="155">
        <v>0</v>
      </c>
      <c r="H92" s="167">
        <f t="shared" si="10"/>
        <v>0</v>
      </c>
      <c r="I92" s="154">
        <v>0</v>
      </c>
      <c r="J92" s="155">
        <v>0</v>
      </c>
      <c r="K92" s="155">
        <v>0</v>
      </c>
      <c r="L92" s="158"/>
    </row>
    <row r="93" spans="1:12" x14ac:dyDescent="0.25">
      <c r="A93" s="151" t="s">
        <v>380</v>
      </c>
      <c r="B93" s="152" t="s">
        <v>348</v>
      </c>
      <c r="C93" s="161" t="s">
        <v>382</v>
      </c>
      <c r="D93" s="154">
        <v>1350</v>
      </c>
      <c r="E93" s="155">
        <v>0</v>
      </c>
      <c r="F93" s="155">
        <v>1350</v>
      </c>
      <c r="G93" s="155">
        <v>0</v>
      </c>
      <c r="H93" s="167">
        <f t="shared" si="10"/>
        <v>0</v>
      </c>
      <c r="I93" s="154">
        <v>0</v>
      </c>
      <c r="J93" s="155">
        <v>0</v>
      </c>
      <c r="K93" s="155">
        <v>0</v>
      </c>
      <c r="L93" s="158"/>
    </row>
    <row r="94" spans="1:12" x14ac:dyDescent="0.25">
      <c r="A94" s="151" t="s">
        <v>380</v>
      </c>
      <c r="B94" s="152" t="s">
        <v>349</v>
      </c>
      <c r="C94" s="161" t="s">
        <v>383</v>
      </c>
      <c r="D94" s="154">
        <v>290</v>
      </c>
      <c r="E94" s="155">
        <v>0</v>
      </c>
      <c r="F94" s="155">
        <v>290</v>
      </c>
      <c r="G94" s="155">
        <v>0</v>
      </c>
      <c r="H94" s="167">
        <f t="shared" si="10"/>
        <v>0</v>
      </c>
      <c r="I94" s="154">
        <v>0</v>
      </c>
      <c r="J94" s="155">
        <v>0</v>
      </c>
      <c r="K94" s="155">
        <v>0</v>
      </c>
      <c r="L94" s="158"/>
    </row>
    <row r="95" spans="1:12" x14ac:dyDescent="0.25">
      <c r="A95" s="151" t="s">
        <v>380</v>
      </c>
      <c r="B95" s="160" t="s">
        <v>384</v>
      </c>
      <c r="C95" s="161" t="s">
        <v>385</v>
      </c>
      <c r="D95" s="154">
        <v>450</v>
      </c>
      <c r="E95" s="155">
        <v>0</v>
      </c>
      <c r="F95" s="155">
        <v>300</v>
      </c>
      <c r="G95" s="155">
        <v>150</v>
      </c>
      <c r="H95" s="167">
        <f t="shared" si="10"/>
        <v>0</v>
      </c>
      <c r="I95" s="154">
        <v>0</v>
      </c>
      <c r="J95" s="155">
        <v>0</v>
      </c>
      <c r="K95" s="212">
        <v>150</v>
      </c>
      <c r="L95" s="158" t="s">
        <v>386</v>
      </c>
    </row>
    <row r="96" spans="1:12" x14ac:dyDescent="0.25">
      <c r="A96" s="151" t="s">
        <v>387</v>
      </c>
      <c r="B96" s="152" t="s">
        <v>388</v>
      </c>
      <c r="C96" s="161" t="s">
        <v>389</v>
      </c>
      <c r="D96" s="154">
        <v>1000</v>
      </c>
      <c r="E96" s="155">
        <v>0</v>
      </c>
      <c r="F96" s="155">
        <v>1000</v>
      </c>
      <c r="G96" s="155">
        <v>0</v>
      </c>
      <c r="H96" s="167">
        <f t="shared" si="10"/>
        <v>0</v>
      </c>
      <c r="I96" s="154">
        <v>0</v>
      </c>
      <c r="J96" s="155">
        <v>0</v>
      </c>
      <c r="K96" s="155">
        <v>0</v>
      </c>
      <c r="L96" s="158"/>
    </row>
    <row r="97" spans="1:12" x14ac:dyDescent="0.25">
      <c r="A97" s="151" t="s">
        <v>387</v>
      </c>
      <c r="B97" s="152" t="s">
        <v>390</v>
      </c>
      <c r="C97" s="161" t="s">
        <v>391</v>
      </c>
      <c r="D97" s="154">
        <v>0</v>
      </c>
      <c r="E97" s="155">
        <v>0</v>
      </c>
      <c r="F97" s="155">
        <v>0</v>
      </c>
      <c r="G97" s="155">
        <v>0</v>
      </c>
      <c r="H97" s="167">
        <f t="shared" si="10"/>
        <v>0</v>
      </c>
      <c r="I97" s="154">
        <v>0</v>
      </c>
      <c r="J97" s="155">
        <v>0</v>
      </c>
      <c r="K97" s="155">
        <v>0</v>
      </c>
      <c r="L97" s="158"/>
    </row>
    <row r="98" spans="1:12" ht="15.75" thickBot="1" x14ac:dyDescent="0.3">
      <c r="A98" s="151" t="s">
        <v>392</v>
      </c>
      <c r="B98" s="160" t="s">
        <v>384</v>
      </c>
      <c r="C98" s="161" t="s">
        <v>393</v>
      </c>
      <c r="D98" s="154">
        <v>500</v>
      </c>
      <c r="E98" s="155">
        <v>0</v>
      </c>
      <c r="F98" s="155">
        <v>0</v>
      </c>
      <c r="G98" s="155">
        <v>500</v>
      </c>
      <c r="H98" s="167">
        <f t="shared" si="10"/>
        <v>0</v>
      </c>
      <c r="I98" s="162">
        <v>0</v>
      </c>
      <c r="J98" s="163">
        <v>0</v>
      </c>
      <c r="K98" s="213">
        <v>500</v>
      </c>
      <c r="L98" s="165" t="s">
        <v>394</v>
      </c>
    </row>
    <row r="99" spans="1:12" ht="16.5" thickTop="1" thickBot="1" x14ac:dyDescent="0.3">
      <c r="A99" s="144" t="s">
        <v>395</v>
      </c>
      <c r="B99" s="177"/>
      <c r="C99" s="146"/>
      <c r="D99" s="147">
        <f t="shared" ref="D99:K99" si="11">SUM(D100:D104)</f>
        <v>5135</v>
      </c>
      <c r="E99" s="148">
        <f t="shared" si="11"/>
        <v>400</v>
      </c>
      <c r="F99" s="148">
        <f t="shared" si="11"/>
        <v>2121</v>
      </c>
      <c r="G99" s="148">
        <f t="shared" si="11"/>
        <v>0</v>
      </c>
      <c r="H99" s="149">
        <f t="shared" si="11"/>
        <v>2614</v>
      </c>
      <c r="I99" s="203">
        <f t="shared" si="11"/>
        <v>0</v>
      </c>
      <c r="J99" s="203">
        <f t="shared" si="11"/>
        <v>100</v>
      </c>
      <c r="K99" s="203">
        <f t="shared" si="11"/>
        <v>0</v>
      </c>
      <c r="L99" s="166"/>
    </row>
    <row r="100" spans="1:12" ht="15.75" thickTop="1" x14ac:dyDescent="0.25">
      <c r="A100" s="151" t="s">
        <v>396</v>
      </c>
      <c r="B100" s="160" t="s">
        <v>397</v>
      </c>
      <c r="C100" s="161" t="s">
        <v>398</v>
      </c>
      <c r="D100" s="154">
        <v>935</v>
      </c>
      <c r="E100" s="155">
        <v>0</v>
      </c>
      <c r="F100" s="155">
        <v>0</v>
      </c>
      <c r="G100" s="155">
        <v>0</v>
      </c>
      <c r="H100" s="156">
        <f>D100-E100-F100-G100</f>
        <v>935</v>
      </c>
      <c r="I100" s="155">
        <v>0</v>
      </c>
      <c r="J100" s="155">
        <v>0</v>
      </c>
      <c r="K100" s="155">
        <v>0</v>
      </c>
      <c r="L100" s="158"/>
    </row>
    <row r="101" spans="1:12" x14ac:dyDescent="0.25">
      <c r="A101" s="151" t="s">
        <v>396</v>
      </c>
      <c r="B101" s="160" t="s">
        <v>384</v>
      </c>
      <c r="C101" s="161" t="s">
        <v>399</v>
      </c>
      <c r="D101" s="154">
        <v>0</v>
      </c>
      <c r="E101" s="155">
        <v>0</v>
      </c>
      <c r="F101" s="155">
        <v>0</v>
      </c>
      <c r="G101" s="155">
        <v>0</v>
      </c>
      <c r="H101" s="156">
        <f t="shared" si="10"/>
        <v>0</v>
      </c>
      <c r="I101" s="155">
        <v>0</v>
      </c>
      <c r="J101" s="159">
        <v>100</v>
      </c>
      <c r="K101" s="155">
        <v>0</v>
      </c>
      <c r="L101" s="158"/>
    </row>
    <row r="102" spans="1:12" x14ac:dyDescent="0.25">
      <c r="A102" s="151" t="s">
        <v>400</v>
      </c>
      <c r="B102" s="160" t="s">
        <v>384</v>
      </c>
      <c r="C102" s="161" t="s">
        <v>401</v>
      </c>
      <c r="D102" s="154">
        <v>0</v>
      </c>
      <c r="E102" s="155">
        <v>0</v>
      </c>
      <c r="F102" s="155">
        <v>2121</v>
      </c>
      <c r="G102" s="155">
        <v>0</v>
      </c>
      <c r="H102" s="156">
        <f t="shared" si="10"/>
        <v>-2121</v>
      </c>
      <c r="I102" s="155">
        <v>0</v>
      </c>
      <c r="J102" s="155">
        <v>0</v>
      </c>
      <c r="K102" s="155">
        <v>0</v>
      </c>
      <c r="L102" s="158"/>
    </row>
    <row r="103" spans="1:12" x14ac:dyDescent="0.25">
      <c r="A103" s="151"/>
      <c r="B103" s="160" t="s">
        <v>384</v>
      </c>
      <c r="C103" s="161" t="s">
        <v>402</v>
      </c>
      <c r="D103" s="154">
        <v>300</v>
      </c>
      <c r="E103" s="155">
        <v>0</v>
      </c>
      <c r="F103" s="155">
        <v>0</v>
      </c>
      <c r="G103" s="155">
        <v>0</v>
      </c>
      <c r="H103" s="156">
        <f t="shared" si="10"/>
        <v>300</v>
      </c>
      <c r="I103" s="155">
        <v>0</v>
      </c>
      <c r="J103" s="155">
        <v>0</v>
      </c>
      <c r="K103" s="155">
        <v>0</v>
      </c>
      <c r="L103" s="158"/>
    </row>
    <row r="104" spans="1:12" ht="15.75" thickBot="1" x14ac:dyDescent="0.3">
      <c r="A104" s="151" t="s">
        <v>403</v>
      </c>
      <c r="B104" s="160" t="s">
        <v>384</v>
      </c>
      <c r="C104" s="161" t="s">
        <v>184</v>
      </c>
      <c r="D104" s="162">
        <v>3900</v>
      </c>
      <c r="E104" s="163">
        <v>400</v>
      </c>
      <c r="F104" s="163">
        <v>0</v>
      </c>
      <c r="G104" s="163">
        <v>0</v>
      </c>
      <c r="H104" s="164">
        <f t="shared" si="10"/>
        <v>3500</v>
      </c>
      <c r="I104" s="155">
        <v>0</v>
      </c>
      <c r="J104" s="155">
        <v>0</v>
      </c>
      <c r="K104" s="155">
        <v>0</v>
      </c>
      <c r="L104" s="158"/>
    </row>
    <row r="105" spans="1:12" ht="16.5" thickTop="1" thickBot="1" x14ac:dyDescent="0.3">
      <c r="A105" s="178"/>
      <c r="B105" s="179"/>
      <c r="C105" s="180" t="s">
        <v>404</v>
      </c>
      <c r="D105" s="221">
        <f t="shared" ref="D105:G105" si="12">D3+D14+D85+D87+D99</f>
        <v>180639</v>
      </c>
      <c r="E105" s="222">
        <f t="shared" si="12"/>
        <v>22845</v>
      </c>
      <c r="F105" s="222">
        <f t="shared" si="12"/>
        <v>17748</v>
      </c>
      <c r="G105" s="222">
        <f t="shared" si="12"/>
        <v>132377</v>
      </c>
      <c r="H105" s="223">
        <f>H3+H14+H85+H87+H99</f>
        <v>7669</v>
      </c>
      <c r="I105" s="204">
        <f t="shared" ref="I105:L105" si="13">I3+I14+I85+I87+I99</f>
        <v>8000</v>
      </c>
      <c r="J105" s="204">
        <f t="shared" si="13"/>
        <v>119532</v>
      </c>
      <c r="K105" s="204">
        <f t="shared" si="13"/>
        <v>4785</v>
      </c>
      <c r="L105" s="189">
        <f t="shared" si="13"/>
        <v>0</v>
      </c>
    </row>
    <row r="106" spans="1:12" ht="15.75" thickTop="1" x14ac:dyDescent="0.25">
      <c r="H106" s="182"/>
      <c r="I106" s="132"/>
      <c r="J106" s="132"/>
    </row>
    <row r="107" spans="1:12" x14ac:dyDescent="0.25">
      <c r="H107" s="182"/>
      <c r="I107" s="216">
        <f>8000-I105</f>
        <v>0</v>
      </c>
      <c r="J107" s="132"/>
    </row>
    <row r="111" spans="1:12" x14ac:dyDescent="0.25">
      <c r="C111" s="183" t="s">
        <v>405</v>
      </c>
    </row>
    <row r="112" spans="1:12" x14ac:dyDescent="0.25">
      <c r="B112" s="133" t="s">
        <v>202</v>
      </c>
      <c r="C112" s="133" t="s">
        <v>3</v>
      </c>
    </row>
    <row r="113" spans="2:8" x14ac:dyDescent="0.25">
      <c r="B113" s="133" t="s">
        <v>213</v>
      </c>
      <c r="C113" s="133" t="s">
        <v>175</v>
      </c>
    </row>
    <row r="114" spans="2:8" x14ac:dyDescent="0.25">
      <c r="B114" s="205" t="s">
        <v>328</v>
      </c>
      <c r="C114" s="133" t="s">
        <v>181</v>
      </c>
    </row>
    <row r="115" spans="2:8" x14ac:dyDescent="0.25">
      <c r="B115" s="205" t="s">
        <v>100</v>
      </c>
      <c r="C115" s="133" t="s">
        <v>406</v>
      </c>
    </row>
    <row r="116" spans="2:8" x14ac:dyDescent="0.25">
      <c r="B116" s="133" t="s">
        <v>394</v>
      </c>
      <c r="C116" s="133" t="s">
        <v>172</v>
      </c>
      <c r="H116"/>
    </row>
    <row r="117" spans="2:8" x14ac:dyDescent="0.25">
      <c r="B117" s="133" t="s">
        <v>216</v>
      </c>
      <c r="C117" s="133" t="s">
        <v>176</v>
      </c>
    </row>
    <row r="118" spans="2:8" x14ac:dyDescent="0.25">
      <c r="B118" s="133" t="s">
        <v>407</v>
      </c>
      <c r="C118" s="133" t="s">
        <v>408</v>
      </c>
    </row>
    <row r="119" spans="2:8" x14ac:dyDescent="0.25">
      <c r="B119" s="133" t="s">
        <v>313</v>
      </c>
      <c r="C119" s="133" t="s">
        <v>177</v>
      </c>
    </row>
    <row r="120" spans="2:8" x14ac:dyDescent="0.25">
      <c r="B120" s="133" t="s">
        <v>283</v>
      </c>
      <c r="C120" s="133" t="s">
        <v>180</v>
      </c>
    </row>
    <row r="121" spans="2:8" x14ac:dyDescent="0.25">
      <c r="B121" s="133" t="s">
        <v>293</v>
      </c>
      <c r="C121" s="133" t="s">
        <v>173</v>
      </c>
    </row>
    <row r="122" spans="2:8" x14ac:dyDescent="0.25">
      <c r="B122" s="133" t="s">
        <v>226</v>
      </c>
      <c r="C122" s="133" t="s">
        <v>182</v>
      </c>
    </row>
  </sheetData>
  <mergeCells count="1">
    <mergeCell ref="I1:L1"/>
  </mergeCells>
  <pageMargins left="0.7" right="0.7" top="0.78740157499999996" bottom="0.78740157499999996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8015A7FB885784EB667688CD1EE1037" ma:contentTypeVersion="18" ma:contentTypeDescription="Vytvoří nový dokument" ma:contentTypeScope="" ma:versionID="1316a5c479e0b2bd4ecfb97accafaf66">
  <xsd:schema xmlns:xsd="http://www.w3.org/2001/XMLSchema" xmlns:xs="http://www.w3.org/2001/XMLSchema" xmlns:p="http://schemas.microsoft.com/office/2006/metadata/properties" xmlns:ns2="e843e764-7b8b-468a-9ff5-a23ef4c9edb6" xmlns:ns3="38e2f5eb-e467-4dde-8e28-99561e040087" targetNamespace="http://schemas.microsoft.com/office/2006/metadata/properties" ma:root="true" ma:fieldsID="7ab114f9f2339520627dc8b8c14f6def" ns2:_="" ns3:_="">
    <xsd:import namespace="e843e764-7b8b-468a-9ff5-a23ef4c9edb6"/>
    <xsd:import namespace="38e2f5eb-e467-4dde-8e28-99561e04008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43e764-7b8b-468a-9ff5-a23ef4c9ed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f495c0c3-25c8-4324-b267-8012d884d54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e2f5eb-e467-4dde-8e28-99561e04008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5a0ce96-88df-4564-abd4-d206c8fefaa7}" ma:internalName="TaxCatchAll" ma:showField="CatchAllData" ma:web="38e2f5eb-e467-4dde-8e28-99561e04008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843e764-7b8b-468a-9ff5-a23ef4c9edb6">
      <Terms xmlns="http://schemas.microsoft.com/office/infopath/2007/PartnerControls"/>
    </lcf76f155ced4ddcb4097134ff3c332f>
    <TaxCatchAll xmlns="38e2f5eb-e467-4dde-8e28-99561e04008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1229EF-A1B1-495C-92D1-89E24F30C9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43e764-7b8b-468a-9ff5-a23ef4c9edb6"/>
    <ds:schemaRef ds:uri="38e2f5eb-e467-4dde-8e28-99561e0400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1BE946-8619-4F1A-B319-2C35ADA94C98}">
  <ds:schemaRefs>
    <ds:schemaRef ds:uri="http://schemas.microsoft.com/office/2006/metadata/properties"/>
    <ds:schemaRef ds:uri="http://schemas.microsoft.com/office/infopath/2007/PartnerControls"/>
    <ds:schemaRef ds:uri="e843e764-7b8b-468a-9ff5-a23ef4c9edb6"/>
    <ds:schemaRef ds:uri="38e2f5eb-e467-4dde-8e28-99561e040087"/>
  </ds:schemaRefs>
</ds:datastoreItem>
</file>

<file path=customXml/itemProps3.xml><?xml version="1.0" encoding="utf-8"?>
<ds:datastoreItem xmlns:ds="http://schemas.openxmlformats.org/officeDocument/2006/customXml" ds:itemID="{6BF37A91-4AE3-4632-9E85-0B7A1363C1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Shrnutí</vt:lpstr>
      <vt:lpstr>Duch.zaměst.a běžné činnosti PS</vt:lpstr>
      <vt:lpstr>Opravy, investice a projekty</vt:lpstr>
      <vt:lpstr>Fondy</vt:lpstr>
      <vt:lpstr>Rozpočet PS 2020 - detail</vt:lpstr>
      <vt:lpstr>'Duch.zaměst.a běžné činnosti PS'!Oblast_tisku</vt:lpstr>
      <vt:lpstr>Fondy!Oblast_tisku</vt:lpstr>
      <vt:lpstr>'Opravy, investice a projekty'!Oblast_tisku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Štulcová Věra</dc:creator>
  <cp:keywords/>
  <dc:description/>
  <cp:lastModifiedBy>Alice B. Pištorová | ÚCK ČCE</cp:lastModifiedBy>
  <cp:revision/>
  <cp:lastPrinted>2024-04-19T13:35:24Z</cp:lastPrinted>
  <dcterms:created xsi:type="dcterms:W3CDTF">2018-03-10T20:45:08Z</dcterms:created>
  <dcterms:modified xsi:type="dcterms:W3CDTF">2024-04-19T14:03:37Z</dcterms:modified>
  <cp:category>Veřejné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Tagging.ClassificationMark.P00">
    <vt:lpwstr>&lt;ClassificationMark xmlns:xsi="http://www.w3.org/2001/XMLSchema-instance" xmlns:xsd="http://www.w3.org/2001/XMLSchema" margin="NaN" class="C0" owner="Štulcová Věra" position="TopRight" marginX="0" marginY="0" classifiedOn="2018-08-16T06:31:51.6884205</vt:lpwstr>
  </property>
  <property fmtid="{D5CDD505-2E9C-101B-9397-08002B2CF9AE}" pid="3" name="DocumentTagging.ClassificationMark.P01">
    <vt:lpwstr>+02:00" showPrintedBy="false" showPrintDate="false" language="cs" ApplicationVersion="Microsoft Excel, 14.0" addinVersion="5.10.5.29" template="CEZ"&gt;&lt;history bulk="false" class="Veřejné" code="C0" user="CEZDATA\stulcpet" divisionPrefix="CEZ" mappingV</vt:lpwstr>
  </property>
  <property fmtid="{D5CDD505-2E9C-101B-9397-08002B2CF9AE}" pid="4" name="DocumentTagging.ClassificationMark.P02">
    <vt:lpwstr>ersion="1" date="2018-08-16T06:31:51.7384206+02:00" /&gt;&lt;recipients /&gt;&lt;documentOwners /&gt;&lt;/ClassificationMark&gt;</vt:lpwstr>
  </property>
  <property fmtid="{D5CDD505-2E9C-101B-9397-08002B2CF9AE}" pid="5" name="DocumentTagging.ClassificationMark">
    <vt:lpwstr>￼PARTS:3</vt:lpwstr>
  </property>
  <property fmtid="{D5CDD505-2E9C-101B-9397-08002B2CF9AE}" pid="6" name="DocumentClasification">
    <vt:lpwstr>Veřejné</vt:lpwstr>
  </property>
  <property fmtid="{D5CDD505-2E9C-101B-9397-08002B2CF9AE}" pid="7" name="CEZ_DLP">
    <vt:lpwstr>CEZ:CEZ:D</vt:lpwstr>
  </property>
  <property fmtid="{D5CDD505-2E9C-101B-9397-08002B2CF9AE}" pid="8" name="ContentTypeId">
    <vt:lpwstr>0x010100D4BED28637F6E94E92B4718B2F5C8B5B</vt:lpwstr>
  </property>
  <property fmtid="{D5CDD505-2E9C-101B-9397-08002B2CF9AE}" pid="9" name="MediaServiceImageTags">
    <vt:lpwstr/>
  </property>
</Properties>
</file>