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srcce.sharepoint.com/sites/skupinasekretariat/Sdilene dokumenty/Alice/SYNODY/SYNOD_2026/"/>
    </mc:Choice>
  </mc:AlternateContent>
  <xr:revisionPtr revIDLastSave="57" documentId="8_{495A73BC-9EE2-4849-BF77-314B6D05AE23}" xr6:coauthVersionLast="47" xr6:coauthVersionMax="47" xr10:uidLastSave="{5B1D13E5-5CB1-4BDF-93E2-20DE3E331664}"/>
  <bookViews>
    <workbookView xWindow="-120" yWindow="-120" windowWidth="29040" windowHeight="15720" activeTab="4" xr2:uid="{00000000-000D-0000-FFFF-FFFF00000000}"/>
  </bookViews>
  <sheets>
    <sheet name="Shrnutí" sheetId="3" r:id="rId1"/>
    <sheet name="Duch.zaměst.a běžné činnosti PS" sheetId="5" r:id="rId2"/>
    <sheet name="Opravy, investice a projekty" sheetId="6" r:id="rId3"/>
    <sheet name="Fondy" sheetId="4" r:id="rId4"/>
    <sheet name="Meziroční srovnání" sheetId="15" r:id="rId5"/>
    <sheet name="Rozpočet PS 2020 - detail" sheetId="14" state="hidden" r:id="rId6"/>
  </sheets>
  <externalReferences>
    <externalReference r:id="rId7"/>
    <externalReference r:id="rId8"/>
  </externalReferences>
  <definedNames>
    <definedName name="_xlnm.Print_Area" localSheetId="1">'Duch.zaměst.a běžné činnosti PS'!$L$1:$W$42</definedName>
    <definedName name="_xlnm.Print_Area" localSheetId="3">Fondy!$A$2:$J$20</definedName>
    <definedName name="_xlnm.Print_Area" localSheetId="2">'Opravy, investice a projekty'!$A$1:$W$52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3" l="1"/>
  <c r="G16" i="3"/>
  <c r="G50" i="3"/>
  <c r="G48" i="3"/>
  <c r="B27" i="4"/>
  <c r="B31" i="4" s="1"/>
  <c r="H16" i="3"/>
  <c r="I6" i="3"/>
  <c r="H6" i="3"/>
  <c r="G6" i="3"/>
  <c r="H9" i="4"/>
  <c r="J9" i="4" s="1"/>
  <c r="J10" i="4"/>
  <c r="I11" i="4"/>
  <c r="B11" i="4"/>
  <c r="C11" i="4"/>
  <c r="D11" i="4"/>
  <c r="E11" i="4"/>
  <c r="F11" i="4"/>
  <c r="G11" i="4"/>
  <c r="G21" i="4"/>
  <c r="B21" i="4"/>
  <c r="C21" i="4"/>
  <c r="D21" i="4"/>
  <c r="E21" i="4"/>
  <c r="F21" i="4"/>
  <c r="H21" i="4"/>
  <c r="I21" i="4"/>
  <c r="K21" i="4"/>
  <c r="L21" i="4"/>
  <c r="M21" i="4"/>
  <c r="O21" i="4"/>
  <c r="P21" i="4"/>
  <c r="Q21" i="4"/>
  <c r="J11" i="4" l="1"/>
  <c r="H11" i="4"/>
  <c r="J21" i="4" l="1"/>
  <c r="R21" i="4" l="1"/>
  <c r="N21" i="4"/>
  <c r="G46" i="3" l="1"/>
  <c r="G20" i="3"/>
  <c r="L34" i="6"/>
  <c r="M39" i="5" l="1"/>
  <c r="L39" i="5"/>
  <c r="G5" i="3"/>
  <c r="G53" i="3"/>
  <c r="N47" i="6" l="1"/>
  <c r="L47" i="6"/>
  <c r="F43" i="3" l="1"/>
  <c r="F26" i="3"/>
  <c r="F40" i="3"/>
  <c r="F22" i="3"/>
  <c r="F17" i="3"/>
  <c r="F5" i="3"/>
  <c r="H5" i="5"/>
  <c r="H26" i="6" l="1"/>
  <c r="H25" i="6"/>
  <c r="H24" i="6"/>
  <c r="H4" i="6" s="1"/>
  <c r="K4" i="6"/>
  <c r="J4" i="6"/>
  <c r="I4" i="6"/>
  <c r="J3" i="5"/>
  <c r="I3" i="5"/>
  <c r="H3" i="5"/>
  <c r="K41" i="5"/>
  <c r="K40" i="5"/>
  <c r="K39" i="5"/>
  <c r="K38" i="5"/>
  <c r="K37" i="5"/>
  <c r="K36" i="5"/>
  <c r="K35" i="5" s="1"/>
  <c r="J35" i="5"/>
  <c r="I35" i="5"/>
  <c r="H35" i="5"/>
  <c r="K34" i="5"/>
  <c r="K33" i="5"/>
  <c r="K32" i="5"/>
  <c r="J32" i="5"/>
  <c r="I32" i="5"/>
  <c r="H32" i="5"/>
  <c r="K31" i="5"/>
  <c r="K30" i="5"/>
  <c r="K29" i="5"/>
  <c r="K28" i="5"/>
  <c r="J28" i="5"/>
  <c r="I28" i="5"/>
  <c r="H28" i="5"/>
  <c r="K27" i="5"/>
  <c r="K26" i="5"/>
  <c r="K25" i="5"/>
  <c r="K24" i="5" s="1"/>
  <c r="J24" i="5"/>
  <c r="I24" i="5"/>
  <c r="H24" i="5"/>
  <c r="K23" i="5"/>
  <c r="K22" i="5"/>
  <c r="K21" i="5" s="1"/>
  <c r="J21" i="5"/>
  <c r="I21" i="5"/>
  <c r="H21" i="5"/>
  <c r="K20" i="5"/>
  <c r="K19" i="5"/>
  <c r="K18" i="5"/>
  <c r="J18" i="5"/>
  <c r="I18" i="5"/>
  <c r="H18" i="5"/>
  <c r="K17" i="5"/>
  <c r="K16" i="5"/>
  <c r="K15" i="5"/>
  <c r="J15" i="5"/>
  <c r="I15" i="5"/>
  <c r="H15" i="5"/>
  <c r="K14" i="5"/>
  <c r="K13" i="5"/>
  <c r="K12" i="5" s="1"/>
  <c r="J12" i="5"/>
  <c r="I12" i="5"/>
  <c r="H12" i="5"/>
  <c r="K11" i="5"/>
  <c r="K10" i="5"/>
  <c r="K9" i="5" s="1"/>
  <c r="J9" i="5"/>
  <c r="I9" i="5"/>
  <c r="H9" i="5"/>
  <c r="K7" i="5"/>
  <c r="K6" i="5"/>
  <c r="J5" i="5"/>
  <c r="K5" i="5"/>
  <c r="K4" i="5" s="1"/>
  <c r="K3" i="5" s="1"/>
  <c r="J4" i="5"/>
  <c r="I4" i="5"/>
  <c r="H4" i="5"/>
  <c r="I53" i="3"/>
  <c r="H53" i="3"/>
  <c r="I42" i="3"/>
  <c r="I41" i="3"/>
  <c r="P57" i="6"/>
  <c r="H41" i="3" s="1"/>
  <c r="T58" i="6"/>
  <c r="T57" i="6"/>
  <c r="T56" i="6"/>
  <c r="H14" i="3"/>
  <c r="I14" i="3"/>
  <c r="S39" i="6"/>
  <c r="R39" i="6"/>
  <c r="Q39" i="6"/>
  <c r="P39" i="6"/>
  <c r="S32" i="6"/>
  <c r="R32" i="6"/>
  <c r="Q32" i="6"/>
  <c r="P32" i="6"/>
  <c r="S4" i="6"/>
  <c r="R4" i="6"/>
  <c r="Q4" i="6"/>
  <c r="P4" i="6"/>
  <c r="J47" i="6"/>
  <c r="J39" i="6" s="1"/>
  <c r="H47" i="6"/>
  <c r="H39" i="6" s="1"/>
  <c r="J32" i="6"/>
  <c r="H32" i="6"/>
  <c r="I39" i="6"/>
  <c r="K39" i="6"/>
  <c r="W37" i="5"/>
  <c r="W38" i="5"/>
  <c r="W39" i="5"/>
  <c r="W40" i="5"/>
  <c r="W41" i="5"/>
  <c r="W36" i="5"/>
  <c r="W34" i="5"/>
  <c r="W33" i="5"/>
  <c r="W30" i="5"/>
  <c r="W31" i="5"/>
  <c r="W29" i="5"/>
  <c r="W26" i="5"/>
  <c r="W27" i="5"/>
  <c r="W25" i="5"/>
  <c r="W23" i="5"/>
  <c r="W22" i="5"/>
  <c r="W20" i="5"/>
  <c r="W19" i="5"/>
  <c r="W17" i="5"/>
  <c r="W16" i="5"/>
  <c r="W14" i="5"/>
  <c r="W13" i="5"/>
  <c r="W11" i="5"/>
  <c r="W10" i="5"/>
  <c r="I5" i="3"/>
  <c r="P52" i="6" l="1"/>
  <c r="Q52" i="6"/>
  <c r="R52" i="6"/>
  <c r="S52" i="6"/>
  <c r="I25" i="3"/>
  <c r="H25" i="3"/>
  <c r="I24" i="3"/>
  <c r="H24" i="3"/>
  <c r="H22" i="3" s="1"/>
  <c r="I23" i="3"/>
  <c r="H23" i="3"/>
  <c r="H34" i="3"/>
  <c r="H32" i="3"/>
  <c r="H31" i="3"/>
  <c r="H33" i="3"/>
  <c r="H30" i="3"/>
  <c r="H29" i="3"/>
  <c r="H37" i="3"/>
  <c r="H35" i="3"/>
  <c r="H28" i="3"/>
  <c r="I10" i="3"/>
  <c r="H10" i="3"/>
  <c r="H5" i="3"/>
  <c r="H4" i="3"/>
  <c r="H9" i="3"/>
  <c r="S37" i="5"/>
  <c r="S38" i="5"/>
  <c r="S39" i="5"/>
  <c r="S40" i="5"/>
  <c r="S41" i="5"/>
  <c r="S36" i="5"/>
  <c r="S34" i="5"/>
  <c r="S33" i="5"/>
  <c r="S30" i="5"/>
  <c r="S31" i="5"/>
  <c r="S29" i="5"/>
  <c r="S26" i="5"/>
  <c r="S27" i="5"/>
  <c r="S25" i="5"/>
  <c r="S23" i="5"/>
  <c r="S22" i="5"/>
  <c r="S20" i="5"/>
  <c r="S19" i="5"/>
  <c r="S17" i="5"/>
  <c r="S16" i="5"/>
  <c r="S14" i="5"/>
  <c r="S13" i="5"/>
  <c r="S11" i="5"/>
  <c r="S10" i="5"/>
  <c r="S6" i="5"/>
  <c r="S7" i="5"/>
  <c r="S5" i="5"/>
  <c r="I51" i="3"/>
  <c r="H51" i="3"/>
  <c r="I22" i="3" l="1"/>
  <c r="H27" i="3"/>
  <c r="H48" i="3"/>
  <c r="G51" i="15" l="1"/>
  <c r="G39" i="15"/>
  <c r="G25" i="15"/>
  <c r="G24" i="15"/>
  <c r="G23" i="15"/>
  <c r="G15" i="15"/>
  <c r="G14" i="15"/>
  <c r="G5" i="15"/>
  <c r="J6" i="15"/>
  <c r="J10" i="15"/>
  <c r="J19" i="15"/>
  <c r="I24" i="15"/>
  <c r="I9" i="15"/>
  <c r="J29" i="15"/>
  <c r="J33" i="15"/>
  <c r="I93" i="15"/>
  <c r="J93" i="15" s="1"/>
  <c r="G93" i="15"/>
  <c r="J54" i="15"/>
  <c r="I54" i="15"/>
  <c r="J53" i="15"/>
  <c r="I53" i="15"/>
  <c r="J52" i="15"/>
  <c r="I52" i="15"/>
  <c r="J46" i="15"/>
  <c r="I46" i="15"/>
  <c r="I45" i="15"/>
  <c r="J45" i="15"/>
  <c r="I44" i="15"/>
  <c r="J44" i="15"/>
  <c r="I42" i="15"/>
  <c r="J41" i="15"/>
  <c r="I41" i="15"/>
  <c r="J39" i="15"/>
  <c r="I39" i="15"/>
  <c r="J38" i="15"/>
  <c r="I38" i="15"/>
  <c r="I37" i="15"/>
  <c r="J37" i="15"/>
  <c r="D37" i="15"/>
  <c r="J36" i="15"/>
  <c r="I36" i="15"/>
  <c r="I35" i="15"/>
  <c r="J35" i="15"/>
  <c r="D35" i="15"/>
  <c r="I34" i="15"/>
  <c r="J34" i="15"/>
  <c r="D34" i="15"/>
  <c r="I33" i="15"/>
  <c r="D33" i="15"/>
  <c r="I32" i="15"/>
  <c r="J32" i="15"/>
  <c r="D32" i="15"/>
  <c r="I31" i="15"/>
  <c r="J31" i="15"/>
  <c r="D31" i="15"/>
  <c r="J30" i="15"/>
  <c r="I30" i="15"/>
  <c r="D30" i="15"/>
  <c r="I29" i="15"/>
  <c r="D29" i="15"/>
  <c r="I28" i="15"/>
  <c r="D28" i="15"/>
  <c r="I25" i="15"/>
  <c r="J23" i="15"/>
  <c r="I23" i="15"/>
  <c r="J20" i="15"/>
  <c r="I20" i="15"/>
  <c r="I19" i="15"/>
  <c r="I18" i="15"/>
  <c r="J18" i="15"/>
  <c r="I16" i="15"/>
  <c r="J15" i="15"/>
  <c r="I15" i="15"/>
  <c r="I14" i="15"/>
  <c r="J14" i="15"/>
  <c r="I12" i="15"/>
  <c r="J12" i="15"/>
  <c r="J11" i="15"/>
  <c r="I11" i="15"/>
  <c r="I10" i="15"/>
  <c r="J9" i="15"/>
  <c r="I6" i="15"/>
  <c r="J5" i="15"/>
  <c r="I5" i="15"/>
  <c r="G22" i="15" l="1"/>
  <c r="I43" i="15"/>
  <c r="I51" i="15"/>
  <c r="I13" i="15"/>
  <c r="J4" i="15"/>
  <c r="I8" i="15"/>
  <c r="I4" i="15"/>
  <c r="J25" i="15"/>
  <c r="I40" i="15"/>
  <c r="I17" i="15"/>
  <c r="I27" i="15"/>
  <c r="J51" i="15"/>
  <c r="I22" i="15"/>
  <c r="J8" i="15"/>
  <c r="J17" i="15"/>
  <c r="J43" i="15"/>
  <c r="J28" i="15"/>
  <c r="J27" i="15" s="1"/>
  <c r="I49" i="15"/>
  <c r="J42" i="15"/>
  <c r="J40" i="15" s="1"/>
  <c r="I50" i="15"/>
  <c r="I26" i="15" l="1"/>
  <c r="I21" i="15" s="1"/>
  <c r="I7" i="15"/>
  <c r="I3" i="15" s="1"/>
  <c r="J24" i="15"/>
  <c r="J22" i="15" s="1"/>
  <c r="J16" i="15"/>
  <c r="J13" i="15" s="1"/>
  <c r="J7" i="15" s="1"/>
  <c r="J3" i="15" s="1"/>
  <c r="J48" i="15"/>
  <c r="J49" i="15"/>
  <c r="J50" i="15"/>
  <c r="J26" i="15"/>
  <c r="I48" i="15"/>
  <c r="I47" i="15" s="1"/>
  <c r="I55" i="15" s="1"/>
  <c r="J21" i="15" l="1"/>
  <c r="J47" i="15"/>
  <c r="J55" i="15" s="1"/>
  <c r="G15" i="3" l="1"/>
  <c r="L16" i="6"/>
  <c r="L26" i="6"/>
  <c r="I32" i="6"/>
  <c r="D59" i="6"/>
  <c r="D58" i="6"/>
  <c r="D57" i="6"/>
  <c r="D56" i="6"/>
  <c r="G39" i="6"/>
  <c r="G32" i="6" s="1"/>
  <c r="F39" i="6"/>
  <c r="E39" i="6"/>
  <c r="D39" i="6"/>
  <c r="F32" i="6"/>
  <c r="E32" i="6"/>
  <c r="D32" i="6"/>
  <c r="G4" i="6"/>
  <c r="F4" i="6"/>
  <c r="E4" i="6"/>
  <c r="D4" i="6"/>
  <c r="L57" i="6" l="1"/>
  <c r="G41" i="15" s="1"/>
  <c r="L56" i="6"/>
  <c r="G42" i="15" s="1"/>
  <c r="I52" i="6"/>
  <c r="H56" i="6"/>
  <c r="G52" i="6"/>
  <c r="D52" i="6"/>
  <c r="E52" i="6"/>
  <c r="H59" i="6"/>
  <c r="K32" i="6"/>
  <c r="K52" i="6" s="1"/>
  <c r="J52" i="6"/>
  <c r="H52" i="6"/>
  <c r="F52" i="6"/>
  <c r="H57" i="6"/>
  <c r="H58" i="6"/>
  <c r="G16" i="15" l="1"/>
  <c r="G13" i="15" s="1"/>
  <c r="G40" i="15"/>
  <c r="G42" i="5"/>
  <c r="G8" i="5"/>
  <c r="F8" i="5"/>
  <c r="F42" i="5" s="1"/>
  <c r="E8" i="5"/>
  <c r="E42" i="5" s="1"/>
  <c r="D8" i="5"/>
  <c r="D42" i="5" s="1"/>
  <c r="F7" i="3"/>
  <c r="F4" i="3"/>
  <c r="T32" i="6"/>
  <c r="I44" i="3" s="1"/>
  <c r="U32" i="6" l="1"/>
  <c r="V32" i="6"/>
  <c r="W32" i="6"/>
  <c r="G24" i="3" l="1"/>
  <c r="L58" i="6"/>
  <c r="P58" i="6"/>
  <c r="L59" i="6"/>
  <c r="P59" i="6"/>
  <c r="T59" i="6"/>
  <c r="I8" i="5" l="1"/>
  <c r="I42" i="5" s="1"/>
  <c r="J8" i="5" l="1"/>
  <c r="J42" i="5" s="1"/>
  <c r="K8" i="5" l="1"/>
  <c r="K42" i="5" s="1"/>
  <c r="H8" i="5"/>
  <c r="H42" i="5" s="1"/>
  <c r="O34" i="5" l="1"/>
  <c r="O33" i="5"/>
  <c r="O41" i="5" l="1"/>
  <c r="O40" i="5"/>
  <c r="O39" i="5"/>
  <c r="O38" i="5"/>
  <c r="O37" i="5"/>
  <c r="O36" i="5"/>
  <c r="V35" i="5"/>
  <c r="U35" i="5"/>
  <c r="T35" i="5"/>
  <c r="I37" i="3" s="1"/>
  <c r="R35" i="5"/>
  <c r="Q35" i="5"/>
  <c r="P35" i="5"/>
  <c r="N35" i="5"/>
  <c r="M35" i="5"/>
  <c r="L35" i="5"/>
  <c r="V32" i="5"/>
  <c r="U32" i="5"/>
  <c r="T32" i="5"/>
  <c r="I35" i="3" s="1"/>
  <c r="R32" i="5"/>
  <c r="Q32" i="5"/>
  <c r="P32" i="5"/>
  <c r="O32" i="5"/>
  <c r="N32" i="5"/>
  <c r="M32" i="5"/>
  <c r="L32" i="5"/>
  <c r="G35" i="15" s="1"/>
  <c r="O31" i="5"/>
  <c r="O30" i="5"/>
  <c r="O29" i="5"/>
  <c r="V28" i="5"/>
  <c r="U28" i="5"/>
  <c r="T28" i="5"/>
  <c r="I34" i="3" s="1"/>
  <c r="R28" i="5"/>
  <c r="Q28" i="5"/>
  <c r="P28" i="5"/>
  <c r="N28" i="5"/>
  <c r="M28" i="5"/>
  <c r="L28" i="5"/>
  <c r="G34" i="15" s="1"/>
  <c r="O27" i="5"/>
  <c r="O26" i="5"/>
  <c r="O25" i="5"/>
  <c r="V24" i="5"/>
  <c r="U24" i="5"/>
  <c r="T24" i="5"/>
  <c r="I33" i="3" s="1"/>
  <c r="R24" i="5"/>
  <c r="Q24" i="5"/>
  <c r="P24" i="5"/>
  <c r="N24" i="5"/>
  <c r="M24" i="5"/>
  <c r="L24" i="5"/>
  <c r="O23" i="5"/>
  <c r="O22" i="5"/>
  <c r="O21" i="5" s="1"/>
  <c r="V21" i="5"/>
  <c r="U21" i="5"/>
  <c r="T21" i="5"/>
  <c r="I32" i="3" s="1"/>
  <c r="R21" i="5"/>
  <c r="Q21" i="5"/>
  <c r="P21" i="5"/>
  <c r="N21" i="5"/>
  <c r="M21" i="5"/>
  <c r="L21" i="5"/>
  <c r="G32" i="15" s="1"/>
  <c r="O20" i="5"/>
  <c r="O19" i="5"/>
  <c r="V18" i="5"/>
  <c r="U18" i="5"/>
  <c r="T18" i="5"/>
  <c r="I31" i="3" s="1"/>
  <c r="R18" i="5"/>
  <c r="Q18" i="5"/>
  <c r="P18" i="5"/>
  <c r="N18" i="5"/>
  <c r="M18" i="5"/>
  <c r="L18" i="5"/>
  <c r="G31" i="15" s="1"/>
  <c r="O17" i="5"/>
  <c r="O16" i="5"/>
  <c r="V15" i="5"/>
  <c r="U15" i="5"/>
  <c r="T15" i="5"/>
  <c r="I30" i="3" s="1"/>
  <c r="R15" i="5"/>
  <c r="Q15" i="5"/>
  <c r="P15" i="5"/>
  <c r="N15" i="5"/>
  <c r="M15" i="5"/>
  <c r="L15" i="5"/>
  <c r="G30" i="15" s="1"/>
  <c r="O14" i="5"/>
  <c r="O13" i="5"/>
  <c r="V12" i="5"/>
  <c r="U12" i="5"/>
  <c r="T12" i="5"/>
  <c r="I29" i="3" s="1"/>
  <c r="R12" i="5"/>
  <c r="Q12" i="5"/>
  <c r="P12" i="5"/>
  <c r="N12" i="5"/>
  <c r="M12" i="5"/>
  <c r="L12" i="5"/>
  <c r="G29" i="15" s="1"/>
  <c r="P9" i="5"/>
  <c r="O11" i="5"/>
  <c r="O10" i="5"/>
  <c r="V9" i="5"/>
  <c r="U9" i="5"/>
  <c r="R9" i="5"/>
  <c r="Q9" i="5"/>
  <c r="N9" i="5"/>
  <c r="M9" i="5"/>
  <c r="O7" i="5"/>
  <c r="S4" i="5"/>
  <c r="S3" i="5" s="1"/>
  <c r="O6" i="5"/>
  <c r="O5" i="5"/>
  <c r="V4" i="5"/>
  <c r="U4" i="5"/>
  <c r="U3" i="5" s="1"/>
  <c r="T4" i="5"/>
  <c r="T3" i="5" s="1"/>
  <c r="R4" i="5"/>
  <c r="R3" i="5" s="1"/>
  <c r="Q4" i="5"/>
  <c r="P4" i="5"/>
  <c r="P3" i="5" s="1"/>
  <c r="N4" i="5"/>
  <c r="M4" i="5"/>
  <c r="L4" i="5"/>
  <c r="L3" i="5" s="1"/>
  <c r="N3" i="5"/>
  <c r="P56" i="6"/>
  <c r="H42" i="3" s="1"/>
  <c r="H40" i="3" s="1"/>
  <c r="H26" i="3" s="1"/>
  <c r="O39" i="6"/>
  <c r="W39" i="6"/>
  <c r="I19" i="3" s="1"/>
  <c r="V39" i="6"/>
  <c r="U39" i="6"/>
  <c r="T39" i="6"/>
  <c r="I45" i="3" s="1"/>
  <c r="I43" i="3" s="1"/>
  <c r="H44" i="3"/>
  <c r="N39" i="6"/>
  <c r="M39" i="6"/>
  <c r="L39" i="6"/>
  <c r="G44" i="15" s="1"/>
  <c r="H45" i="3"/>
  <c r="N32" i="6"/>
  <c r="M32" i="6"/>
  <c r="L32" i="6"/>
  <c r="G45" i="15" s="1"/>
  <c r="W4" i="6"/>
  <c r="V4" i="6"/>
  <c r="I12" i="3" s="1"/>
  <c r="H12" i="3"/>
  <c r="H8" i="3" s="1"/>
  <c r="O4" i="6"/>
  <c r="N4" i="6"/>
  <c r="M4" i="6"/>
  <c r="G10" i="15" s="1"/>
  <c r="L4" i="6"/>
  <c r="G37" i="15" l="1"/>
  <c r="G37" i="3"/>
  <c r="G43" i="15"/>
  <c r="W52" i="6"/>
  <c r="I18" i="3"/>
  <c r="I17" i="3" s="1"/>
  <c r="I50" i="3" s="1"/>
  <c r="G33" i="3"/>
  <c r="G33" i="15"/>
  <c r="M3" i="5"/>
  <c r="G6" i="15"/>
  <c r="G4" i="15" s="1"/>
  <c r="G48" i="15" s="1"/>
  <c r="H18" i="3"/>
  <c r="H19" i="3"/>
  <c r="H43" i="3"/>
  <c r="G18" i="15"/>
  <c r="T52" i="6"/>
  <c r="O28" i="5"/>
  <c r="O24" i="5"/>
  <c r="O18" i="5"/>
  <c r="O4" i="5"/>
  <c r="O3" i="5" s="1"/>
  <c r="W32" i="5"/>
  <c r="S32" i="5"/>
  <c r="W24" i="5"/>
  <c r="S24" i="5"/>
  <c r="W21" i="5"/>
  <c r="S21" i="5"/>
  <c r="W18" i="5"/>
  <c r="Q8" i="5"/>
  <c r="S18" i="5"/>
  <c r="S15" i="5"/>
  <c r="W12" i="5"/>
  <c r="P8" i="5"/>
  <c r="W4" i="5"/>
  <c r="W3" i="5" s="1"/>
  <c r="V3" i="5"/>
  <c r="I4" i="3" s="1"/>
  <c r="I48" i="3" s="1"/>
  <c r="W9" i="5"/>
  <c r="Q3" i="5"/>
  <c r="G18" i="3"/>
  <c r="W28" i="5"/>
  <c r="U8" i="5"/>
  <c r="W15" i="5"/>
  <c r="V8" i="5"/>
  <c r="S35" i="5"/>
  <c r="S28" i="5"/>
  <c r="S12" i="5"/>
  <c r="R8" i="5"/>
  <c r="R42" i="5" s="1"/>
  <c r="O32" i="6"/>
  <c r="G19" i="15" s="1"/>
  <c r="L52" i="6"/>
  <c r="O35" i="5"/>
  <c r="M8" i="5"/>
  <c r="O15" i="5"/>
  <c r="O12" i="5"/>
  <c r="O9" i="5"/>
  <c r="N8" i="5"/>
  <c r="N42" i="5" s="1"/>
  <c r="M52" i="6"/>
  <c r="U52" i="6"/>
  <c r="N52" i="6"/>
  <c r="V52" i="6"/>
  <c r="W35" i="5"/>
  <c r="S9" i="5"/>
  <c r="L9" i="5"/>
  <c r="T9" i="5"/>
  <c r="M42" i="5" l="1"/>
  <c r="G9" i="15"/>
  <c r="G12" i="15"/>
  <c r="L8" i="5"/>
  <c r="L42" i="5" s="1"/>
  <c r="G28" i="15"/>
  <c r="G27" i="15" s="1"/>
  <c r="G26" i="15" s="1"/>
  <c r="G21" i="15" s="1"/>
  <c r="H21" i="3"/>
  <c r="G17" i="15"/>
  <c r="G50" i="15" s="1"/>
  <c r="H17" i="3"/>
  <c r="H50" i="3" s="1"/>
  <c r="U42" i="5"/>
  <c r="I9" i="3"/>
  <c r="I8" i="3" s="1"/>
  <c r="T8" i="5"/>
  <c r="T42" i="5" s="1"/>
  <c r="I28" i="3"/>
  <c r="I27" i="3" s="1"/>
  <c r="I26" i="3" s="1"/>
  <c r="I21" i="3" s="1"/>
  <c r="P42" i="5"/>
  <c r="Q42" i="5"/>
  <c r="W8" i="5"/>
  <c r="W42" i="5" s="1"/>
  <c r="S8" i="5"/>
  <c r="S42" i="5" s="1"/>
  <c r="V42" i="5"/>
  <c r="O52" i="6"/>
  <c r="F3" i="3"/>
  <c r="F55" i="3"/>
  <c r="O8" i="5"/>
  <c r="O42" i="5" s="1"/>
  <c r="G8" i="15" l="1"/>
  <c r="G7" i="15" s="1"/>
  <c r="G49" i="15" s="1"/>
  <c r="G47" i="15" s="1"/>
  <c r="G55" i="15" s="1"/>
  <c r="H13" i="3"/>
  <c r="H7" i="3" s="1"/>
  <c r="G3" i="15" l="1"/>
  <c r="H3" i="3"/>
  <c r="H49" i="3"/>
  <c r="H47" i="3" s="1"/>
  <c r="H55" i="3" s="1"/>
  <c r="I13" i="3" l="1"/>
  <c r="I7" i="3" s="1"/>
  <c r="I49" i="3" s="1"/>
  <c r="I47" i="3" s="1"/>
  <c r="I55" i="3" s="1"/>
  <c r="I3" i="3" l="1"/>
  <c r="G23" i="3" l="1"/>
  <c r="G35" i="3"/>
  <c r="G19" i="3" l="1"/>
  <c r="G45" i="3" l="1"/>
  <c r="H100" i="14" l="1"/>
  <c r="H89" i="14"/>
  <c r="H90" i="14"/>
  <c r="H91" i="14"/>
  <c r="H92" i="14"/>
  <c r="H93" i="14"/>
  <c r="H94" i="14"/>
  <c r="H95" i="14"/>
  <c r="H96" i="14"/>
  <c r="H97" i="14"/>
  <c r="H98" i="14"/>
  <c r="H101" i="14"/>
  <c r="H102" i="14"/>
  <c r="H103" i="14"/>
  <c r="H104" i="14"/>
  <c r="H88" i="14"/>
  <c r="H99" i="14" l="1"/>
  <c r="G46" i="14" l="1"/>
  <c r="G41" i="3" l="1"/>
  <c r="I99" i="14" l="1"/>
  <c r="H5" i="14"/>
  <c r="H6" i="14"/>
  <c r="H7" i="14"/>
  <c r="H8" i="14"/>
  <c r="H9" i="14"/>
  <c r="H10" i="14"/>
  <c r="H11" i="14"/>
  <c r="H12" i="14"/>
  <c r="H13" i="14"/>
  <c r="H4" i="14"/>
  <c r="H38" i="14" l="1"/>
  <c r="H82" i="14"/>
  <c r="H70" i="14"/>
  <c r="H69" i="14"/>
  <c r="H68" i="14"/>
  <c r="H67" i="14"/>
  <c r="H66" i="14"/>
  <c r="H65" i="14"/>
  <c r="H63" i="14"/>
  <c r="H40" i="14"/>
  <c r="H41" i="14"/>
  <c r="H39" i="14" l="1"/>
  <c r="I87" i="14"/>
  <c r="J87" i="14"/>
  <c r="K87" i="14"/>
  <c r="L87" i="14"/>
  <c r="I85" i="14"/>
  <c r="J85" i="14"/>
  <c r="K85" i="14"/>
  <c r="L85" i="14"/>
  <c r="H86" i="14"/>
  <c r="H71" i="14"/>
  <c r="H72" i="14"/>
  <c r="H73" i="14"/>
  <c r="H74" i="14"/>
  <c r="H75" i="14"/>
  <c r="H76" i="14"/>
  <c r="H77" i="14"/>
  <c r="H78" i="14"/>
  <c r="H79" i="14"/>
  <c r="H80" i="14"/>
  <c r="H81" i="14"/>
  <c r="H83" i="14"/>
  <c r="H84" i="14"/>
  <c r="H64" i="14"/>
  <c r="H61" i="14"/>
  <c r="H62" i="14"/>
  <c r="H60" i="14"/>
  <c r="H53" i="14"/>
  <c r="H54" i="14"/>
  <c r="H55" i="14"/>
  <c r="H56" i="14"/>
  <c r="H57" i="14"/>
  <c r="H58" i="14"/>
  <c r="H59" i="14"/>
  <c r="H52" i="14"/>
  <c r="H47" i="14"/>
  <c r="H48" i="14"/>
  <c r="H49" i="14"/>
  <c r="H50" i="14"/>
  <c r="H51" i="14"/>
  <c r="H46" i="14"/>
  <c r="H43" i="14"/>
  <c r="H44" i="14"/>
  <c r="H45" i="14"/>
  <c r="H42" i="14"/>
  <c r="L105" i="14" l="1"/>
  <c r="K99" i="14"/>
  <c r="J99" i="14"/>
  <c r="G99" i="14"/>
  <c r="F99" i="14"/>
  <c r="E99" i="14"/>
  <c r="D99" i="14"/>
  <c r="H87" i="14"/>
  <c r="G87" i="14"/>
  <c r="F87" i="14"/>
  <c r="E87" i="14"/>
  <c r="D87" i="14"/>
  <c r="H85" i="14"/>
  <c r="G85" i="14"/>
  <c r="F85" i="14"/>
  <c r="E85" i="14"/>
  <c r="D85" i="14"/>
  <c r="G37" i="14"/>
  <c r="H37" i="14" s="1"/>
  <c r="G36" i="14"/>
  <c r="H36" i="14" s="1"/>
  <c r="G35" i="14"/>
  <c r="H35" i="14" s="1"/>
  <c r="G34" i="14"/>
  <c r="H34" i="14" s="1"/>
  <c r="G33" i="14"/>
  <c r="H33" i="14" s="1"/>
  <c r="G32" i="14"/>
  <c r="H32" i="14" s="1"/>
  <c r="G31" i="14"/>
  <c r="H31" i="14" s="1"/>
  <c r="G30" i="14"/>
  <c r="H30" i="14" s="1"/>
  <c r="G29" i="14"/>
  <c r="H29" i="14" s="1"/>
  <c r="G28" i="14"/>
  <c r="H28" i="14" s="1"/>
  <c r="G27" i="14"/>
  <c r="H27" i="14" s="1"/>
  <c r="G26" i="14"/>
  <c r="H26" i="14" s="1"/>
  <c r="G25" i="14"/>
  <c r="H25" i="14" s="1"/>
  <c r="G24" i="14"/>
  <c r="H24" i="14" s="1"/>
  <c r="G23" i="14"/>
  <c r="H23" i="14" s="1"/>
  <c r="G22" i="14"/>
  <c r="H22" i="14" s="1"/>
  <c r="G21" i="14"/>
  <c r="H21" i="14" s="1"/>
  <c r="G20" i="14"/>
  <c r="H20" i="14" s="1"/>
  <c r="G19" i="14"/>
  <c r="H19" i="14" s="1"/>
  <c r="G18" i="14"/>
  <c r="H18" i="14" s="1"/>
  <c r="G17" i="14"/>
  <c r="H17" i="14" s="1"/>
  <c r="G16" i="14"/>
  <c r="H16" i="14" s="1"/>
  <c r="G15" i="14"/>
  <c r="K14" i="14"/>
  <c r="J14" i="14"/>
  <c r="I14" i="14"/>
  <c r="F14" i="14"/>
  <c r="E14" i="14"/>
  <c r="D14" i="14"/>
  <c r="J13" i="14"/>
  <c r="J8" i="14"/>
  <c r="J5" i="14"/>
  <c r="J4" i="14"/>
  <c r="K3" i="14"/>
  <c r="I3" i="14"/>
  <c r="G3" i="14"/>
  <c r="F3" i="14"/>
  <c r="E3" i="14"/>
  <c r="D3" i="14"/>
  <c r="H15" i="14" l="1"/>
  <c r="H14" i="14" s="1"/>
  <c r="M15" i="14"/>
  <c r="I105" i="14"/>
  <c r="I107" i="14" s="1"/>
  <c r="K105" i="14"/>
  <c r="H3" i="14"/>
  <c r="G14" i="14"/>
  <c r="G105" i="14" s="1"/>
  <c r="J3" i="14"/>
  <c r="J105" i="14" s="1"/>
  <c r="F105" i="14"/>
  <c r="E105" i="14"/>
  <c r="D105" i="14"/>
  <c r="H105" i="14" l="1"/>
  <c r="G10" i="3" l="1"/>
  <c r="G12" i="3" l="1"/>
  <c r="G44" i="3" l="1"/>
  <c r="G93" i="3" l="1"/>
  <c r="H93" i="3" s="1"/>
  <c r="I93" i="3" s="1"/>
  <c r="D30" i="3" l="1"/>
  <c r="G4" i="3" l="1"/>
  <c r="G51" i="3" l="1"/>
  <c r="G25" i="3" l="1"/>
  <c r="G22" i="3" s="1"/>
  <c r="G34" i="3" l="1"/>
  <c r="G32" i="3"/>
  <c r="G31" i="3"/>
  <c r="G30" i="3"/>
  <c r="G29" i="3"/>
  <c r="G9" i="3"/>
  <c r="G8" i="3" s="1"/>
  <c r="G28" i="3" l="1"/>
  <c r="G13" i="3"/>
  <c r="G27" i="3" l="1"/>
  <c r="G43" i="3" l="1"/>
  <c r="G7" i="3" l="1"/>
  <c r="G49" i="3" s="1"/>
  <c r="G17" i="3" l="1"/>
  <c r="D35" i="3"/>
  <c r="G3" i="3" l="1"/>
  <c r="D37" i="3"/>
  <c r="D34" i="3"/>
  <c r="D33" i="3"/>
  <c r="D32" i="3"/>
  <c r="D31" i="3"/>
  <c r="D29" i="3"/>
  <c r="D28" i="3"/>
  <c r="G42" i="3" l="1"/>
  <c r="G40" i="3" s="1"/>
  <c r="G26" i="3" s="1"/>
  <c r="G21" i="3" s="1"/>
  <c r="G47" i="3" l="1"/>
  <c r="G5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Štulcová Věra</author>
  </authors>
  <commentList>
    <comment ref="E14" authorId="0" shapeId="0" xr:uid="{A209150A-7FA1-4F3E-A53A-938EA8ECA2A4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mzdy SR - 3945,
roční příspěvek na činnost PS - 6705
</t>
        </r>
      </text>
    </comment>
    <comment ref="F14" authorId="0" shapeId="0" xr:uid="{EFA4F127-AEA3-465A-ABE7-85874B3EA8A4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mzdy SR - 3945,
roční příspěvek na činnost PS - 6705
</t>
        </r>
      </text>
    </comment>
    <comment ref="G14" authorId="0" shapeId="0" xr:uid="{C2A1AF11-A218-4FED-92C2-8BE9E98EE41F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mzdy SR - 5081,
roční příspěvek na činnost PS - 0, 
povinné zaměstnávání ZTTP - 211
</t>
        </r>
      </text>
    </comment>
    <comment ref="H14" authorId="0" shapeId="0" xr:uid="{2BF327FD-9D89-4D1B-9C94-87E00D84DE0C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mzdy SR - 5630,
roční příspěvek na činnost PS - 0, povinné zaměstnávání ZTTP - 100
</t>
        </r>
      </text>
    </comment>
    <comment ref="I14" authorId="0" shapeId="0" xr:uid="{DA3345ED-1A6D-4224-B367-CD6214327CCE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mzdy SR - 5949,
roční příspěvek na činnost PS - 8103, povinné zaměstnávání ZTTP - 100
</t>
        </r>
      </text>
    </comment>
    <comment ref="G20" authorId="0" shapeId="0" xr:uid="{475999E8-08CD-4EDF-BDC4-1E7C2E280432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příjem z prodeje pozemků ve Vinoři: 24.297,
prodej majetku ETF: 10.176,
prodej nemovitosti v Kunvaldě: 1.440</t>
        </r>
      </text>
    </comment>
    <comment ref="G46" authorId="0" shapeId="0" xr:uid="{CBD6333A-0B13-40C2-BC33-D9E0071DD719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Tvorba fondu investic:
prodej pozemků - Vinoř: 18.828
prodej nemovitosti v Kunvaldě: 1.138
</t>
        </r>
      </text>
    </comment>
    <comment ref="G48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Provozní náklady celocírkevních farářů
</t>
        </r>
      </text>
    </comment>
    <comment ref="G52" authorId="0" shapeId="0" xr:uid="{2EAE64D7-3B29-4CAE-904C-8A41BC40E3CB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čerpání půjčky z PF na stavbu školy</t>
        </r>
      </text>
    </comment>
    <comment ref="G53" authorId="0" shapeId="0" xr:uid="{67BFE611-663F-47C8-A807-65D34665AD75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1500 splátka úvěru +188 úrok
1000 splátka půjčky z Rezervního fondu</t>
        </r>
      </text>
    </comment>
    <comment ref="D94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od 2020 pouze odvody na duch.členy SR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Štulcová Věra</author>
    <author>vstus</author>
  </authors>
  <commentList>
    <comment ref="M4" authorId="0" shapeId="0" xr:uid="{DD1A7665-156B-46A2-96D1-F44FB81B43C6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Fond investic</t>
        </r>
      </text>
    </comment>
    <comment ref="L6" authorId="0" shapeId="0" xr:uid="{04859C4B-1E41-49B4-AFB1-5B6AFEBCF077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penzion</t>
        </r>
      </text>
    </comment>
    <comment ref="F7" authorId="0" shapeId="0" xr:uid="{741F3AC1-23D5-4DD2-AC7B-11053E30B4C4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zahraniční dar</t>
        </r>
      </text>
    </comment>
    <comment ref="H8" authorId="0" shapeId="0" xr:uid="{068C8F89-C809-452B-BC3C-D1D49136D017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2.patro</t>
        </r>
      </text>
    </comment>
    <comment ref="L10" authorId="0" shapeId="0" xr:uid="{E4B553F5-A696-41E1-9062-0234BF13E449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architektonická studie</t>
        </r>
      </text>
    </comment>
    <comment ref="H11" authorId="0" shapeId="0" xr:uid="{BE10D9E7-EF64-44FA-997B-1988290967EC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Joga</t>
        </r>
      </text>
    </comment>
    <comment ref="L11" authorId="0" shapeId="0" xr:uid="{E3D379D1-B63D-4439-A878-7883D7D85AAD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úpravy 4.patro (studentské pokoje)</t>
        </r>
      </text>
    </comment>
    <comment ref="L16" authorId="0" shapeId="0" xr:uid="{2A894413-44D5-421B-B616-5AF1EBF58A5D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bankony - 300
terasy 6. a 7.patro - 600</t>
        </r>
      </text>
    </comment>
    <comment ref="L20" authorId="0" shapeId="0" xr:uid="{4A47719C-6339-4CC0-A78D-6A366000C30D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Kunzárna</t>
        </r>
      </text>
    </comment>
    <comment ref="P21" authorId="0" shapeId="0" xr:uid="{141B0635-CCE6-4E65-9306-5060ED515F5A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odvlhčení - 1300
oprava hodin - 200</t>
        </r>
      </text>
    </comment>
    <comment ref="R21" authorId="0" shapeId="0" xr:uid="{7EE1EBBA-B540-4CBC-924E-22D0BBC01D05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dar (Conseq)</t>
        </r>
      </text>
    </comment>
    <comment ref="S21" authorId="0" shapeId="0" xr:uid="{49EAFF3C-1E24-4402-92F5-748EC2FA6D3C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žádat o příspěvek z JJ</t>
        </r>
      </text>
    </comment>
    <comment ref="D23" authorId="0" shapeId="0" xr:uid="{89B97F8B-0489-4CC6-9624-AA2717CDE562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projekt. dokumentace</t>
        </r>
      </text>
    </comment>
    <comment ref="L23" authorId="0" shapeId="0" xr:uid="{38736B66-5A1B-4FC4-B8B7-FB5BD7725D5B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Hlavní budova:
osvětlení jídelny - 200
zádveří - 300</t>
        </r>
      </text>
    </comment>
    <comment ref="D24" authorId="0" shapeId="0" xr:uid="{82C0AEB0-7B7D-4A99-8AB7-ED148FD7F44E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projekt.dokumentace
</t>
        </r>
      </text>
    </comment>
    <comment ref="H24" authorId="0" shapeId="0" xr:uid="{09E9FB88-B382-496E-A08F-2FF37BE582B5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Pellarka 1334
</t>
        </r>
      </text>
    </comment>
    <comment ref="P24" authorId="0" shapeId="0" xr:uid="{F3F80FBD-D2A5-4AE4-9806-387E13A60491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Souchatí</t>
        </r>
      </text>
    </comment>
    <comment ref="R24" authorId="0" shapeId="0" xr:uid="{061B6C30-0531-4B0D-A595-BCD54DA95749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pouze budou-li externí zdroje</t>
        </r>
      </text>
    </comment>
    <comment ref="D25" authorId="0" shapeId="0" xr:uid="{61FD89D4-1358-405C-A7EB-241FC1A24BBD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konvektomaty - 360 tis.
os.automobil - 44 tis.</t>
        </r>
      </text>
    </comment>
    <comment ref="F25" authorId="0" shapeId="0" xr:uid="{E7C6D6F4-81B5-45EE-8927-B21669FB289A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zahraniční dar </t>
        </r>
      </text>
    </comment>
    <comment ref="H25" authorId="0" shapeId="0" xr:uid="{90200AC5-FDE2-4D8F-9A30-7E95AA2A312F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el.pánev a vchodové dveře</t>
        </r>
      </text>
    </comment>
    <comment ref="L25" authorId="0" shapeId="0" xr:uid="{DBAADD6D-F93A-445C-90FE-6F24C69C2A08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osvětlení</t>
        </r>
      </text>
    </comment>
    <comment ref="N25" authorId="0" shapeId="0" xr:uid="{58C92382-8C66-463D-A937-DAA6EBEC0CE5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ZD</t>
        </r>
      </text>
    </comment>
    <comment ref="D26" authorId="0" shapeId="0" xr:uid="{8AECAED8-2405-4082-B676-2CE45B788EB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koupelny - 988
koberce -107</t>
        </r>
      </text>
    </comment>
    <comment ref="F26" authorId="0" shapeId="0" xr:uid="{EEBA10B6-7EAD-4083-880C-F9193A366D64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zahraniční dar</t>
        </r>
      </text>
    </comment>
    <comment ref="H26" authorId="0" shapeId="0" xr:uid="{35BA42DC-B21E-4963-963D-39DA906973B6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WC za letní jídelnou 22
umývárny za potokem 78
</t>
        </r>
      </text>
    </comment>
    <comment ref="L26" authorId="0" shapeId="0" xr:uid="{F337C037-DE7E-4F49-A245-3B6FB1ED3439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venkovní úpravy - 300
podlahy chatek VT - 250</t>
        </r>
      </text>
    </comment>
    <comment ref="D27" authorId="0" shapeId="0" xr:uid="{6907C560-D205-42B6-AE24-786123A5A21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vzduchotechnika</t>
        </r>
      </text>
    </comment>
    <comment ref="H27" authorId="0" shapeId="0" xr:uid="{8484AC70-7650-41C0-8D23-03AA584C3996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postele</t>
        </r>
      </text>
    </comment>
    <comment ref="P27" authorId="0" shapeId="0" xr:uid="{EBA67EBA-AFBD-4506-8DDD-41F0762F355F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koupelny</t>
        </r>
      </text>
    </comment>
    <comment ref="P28" authorId="0" shapeId="0" xr:uid="{441E9EA2-94CD-4140-8B0C-0132DED53A15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parkování za kostelem</t>
        </r>
      </text>
    </comment>
    <comment ref="E34" authorId="0" shapeId="0" xr:uid="{9CE5F6F5-A0E5-4BF0-B14E-5E25732346AB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 Rezervního fondu</t>
        </r>
      </text>
    </comment>
    <comment ref="F34" authorId="0" shapeId="0" xr:uid="{9DFD0EE1-8CCF-4E76-9C1E-CCE13B69D5D4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bankovní úvěr</t>
        </r>
      </text>
    </comment>
    <comment ref="H34" authorId="0" shapeId="0" xr:uid="{2883D578-B25F-464C-B59F-72D951965F35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příprava FWE</t>
        </r>
      </text>
    </comment>
    <comment ref="M34" authorId="0" shapeId="0" xr:uid="{F4E17480-8996-4F09-8D72-A8752A5B53DF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Fond investic</t>
        </r>
      </text>
    </comment>
    <comment ref="N34" authorId="0" shapeId="0" xr:uid="{6665BAD7-7FBE-40E8-AAC6-0A355704F9F9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dotace-zatím neznáme výši (odhad 30%)
</t>
        </r>
      </text>
    </comment>
    <comment ref="M35" authorId="0" shapeId="0" xr:uid="{4E4E0180-0DB9-4D49-9310-F0FC6F8DFC65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Fond investic - vytvořeno v roce 2024</t>
        </r>
      </text>
    </comment>
    <comment ref="N35" authorId="0" shapeId="0" xr:uid="{559862F0-B8E7-4B3E-BB5E-BB10D5BD2165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dotace - zatím neznáme výši (odhad 40%)</t>
        </r>
      </text>
    </comment>
    <comment ref="N36" authorId="0" shapeId="0" xr:uid="{A34E61CE-EC7C-4727-9E59-DF11CB252C7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ZD</t>
        </r>
      </text>
    </comment>
    <comment ref="E37" authorId="0" shapeId="0" xr:uid="{6E03AB3D-F53A-4124-B9FB-29B8BABD2B6A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půjčka z Rezervního fondu
</t>
        </r>
      </text>
    </comment>
    <comment ref="F38" authorId="1" shapeId="0" xr:uid="{B43BC1E7-BA98-4478-B705-A588740AEC37}">
      <text>
        <r>
          <rPr>
            <b/>
            <sz val="9"/>
            <color indexed="81"/>
            <rFont val="Tahoma"/>
            <family val="2"/>
            <charset val="238"/>
          </rPr>
          <t>vstus:</t>
        </r>
        <r>
          <rPr>
            <sz val="9"/>
            <color indexed="81"/>
            <rFont val="Tahoma"/>
            <family val="2"/>
            <charset val="238"/>
          </rPr>
          <t xml:space="preserve">
úrok z fin.majetku</t>
        </r>
      </text>
    </comment>
    <comment ref="J38" authorId="0" shapeId="0" xr:uid="{2EBA49A1-9A3D-47D1-9579-3E583D72A169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výnosy z fin.majetku</t>
        </r>
      </text>
    </comment>
    <comment ref="L38" authorId="0" shapeId="0" xr:uid="{CE1A14AC-CD94-47CA-AAAE-5BEBD44DF31D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hrazeno prodejem fin.majetku (výše přiznané dotace zatím není známa)</t>
        </r>
      </text>
    </comment>
    <comment ref="F40" authorId="0" shapeId="0" xr:uid="{ECA6880A-8BD7-4751-886A-058603548EA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výnosy z prodeje</t>
        </r>
      </text>
    </comment>
    <comment ref="F42" authorId="0" shapeId="0" xr:uid="{1A97EC5D-B405-4477-938D-3E7944E768A9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DaRP
</t>
        </r>
      </text>
    </comment>
    <comment ref="J42" authorId="0" shapeId="0" xr:uid="{EADF1579-165A-4B8E-9406-FE7E0424D25F}">
      <text>
        <r>
          <rPr>
            <b/>
            <sz val="9"/>
            <color indexed="81"/>
            <rFont val="Tahoma"/>
            <family val="2"/>
            <charset val="238"/>
          </rPr>
          <t xml:space="preserve">Štulcová Věra:
DARP
</t>
        </r>
      </text>
    </comment>
    <comment ref="M43" authorId="0" shapeId="0" xr:uid="{C64A1033-7727-4D07-AA8E-00216A51E104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Rezervní fond</t>
        </r>
      </text>
    </comment>
    <comment ref="O47" authorId="0" shapeId="0" xr:uid="{1F6784DF-B50D-4669-BB03-A73D055D3C5A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DARP</t>
        </r>
      </text>
    </comment>
    <comment ref="O51" authorId="0" shapeId="0" xr:uid="{EC285C41-B6FC-45E1-8B43-FACF56DE1534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Tiskový fond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Štulcová Věra</author>
  </authors>
  <commentList>
    <comment ref="G16" authorId="0" shapeId="0" xr:uid="{AC910E99-34F3-468D-BAED-38B8257BAA72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2676 - převod HV z 2024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Štulcová Věra</author>
  </authors>
  <commentList>
    <comment ref="E14" authorId="0" shapeId="0" xr:uid="{96CCF820-B113-450E-931A-80C53F747549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mzdy SR - 3945,
roční příspěvek na činnost PS - 6705
</t>
        </r>
      </text>
    </comment>
    <comment ref="F14" authorId="0" shapeId="0" xr:uid="{8F80CA18-DF67-405C-B525-DBE2FD75DC4F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mzdy SR - 3945,
roční příspěvek na činnost PS - 6705
</t>
        </r>
      </text>
    </comment>
    <comment ref="G14" authorId="0" shapeId="0" xr:uid="{576B7CFB-0C46-4345-8AF3-4BAA2EA847E7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mzdy SR - 5262,
roční příspěvek na činnost PS - 7638, povinné zaměstnávání ZTTP - 100
</t>
        </r>
      </text>
    </comment>
    <comment ref="H14" authorId="0" shapeId="0" xr:uid="{7C81B6FA-9E4A-4598-9BFB-9FEDDBB54964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mzdy SR - 4824,
roční příspěvek na činnost PS - 7268, povinné zaměstnávání ZTTP - 100
</t>
        </r>
      </text>
    </comment>
    <comment ref="G38" authorId="0" shapeId="0" xr:uid="{AF30793F-BD74-43A2-9AAE-103878D1EE22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6000 tvorba Fondu investic
1000 tvorba Fondu rezerv (splátka půjčky
</t>
        </r>
      </text>
    </comment>
    <comment ref="G48" authorId="0" shapeId="0" xr:uid="{968A2A1B-5397-4673-A91B-AF520E5807C6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Provozní náklady celocírkevních farářů
</t>
        </r>
      </text>
    </comment>
    <comment ref="H48" authorId="0" shapeId="0" xr:uid="{012A9BF0-1843-484B-8AD7-79EA2FBD65D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Provozní náklady celocírkevních farářů
</t>
        </r>
      </text>
    </comment>
    <comment ref="D94" authorId="0" shapeId="0" xr:uid="{C40D7020-3540-4B55-BB60-AE84D1AFFE56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od 2020 pouze odvody na duch.členy SR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Štulcová Věra</author>
  </authors>
  <commentList>
    <comment ref="F6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dary od účastníků rekreací</t>
        </r>
      </text>
    </comment>
    <comment ref="D8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personální výdaje CK</t>
        </r>
      </text>
    </comment>
    <comment ref="D9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provozní výdaje a odvod do PF</t>
        </r>
      </text>
    </comment>
    <comment ref="D10" authorId="0" shapeId="0" xr:uid="{00000000-0006-0000-0400-000004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provozní výdaje a odvod do PF</t>
        </r>
      </text>
    </comment>
    <comment ref="D11" authorId="0" shapeId="0" xr:uid="{00000000-0006-0000-0400-000005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provozní výdaje a odvod do PF</t>
        </r>
      </text>
    </comment>
    <comment ref="D12" authorId="0" shapeId="0" xr:uid="{00000000-0006-0000-0400-000006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provozní výdaje a odvod do PF</t>
        </r>
      </text>
    </comment>
    <comment ref="E39" authorId="0" shapeId="0" xr:uid="{00000000-0006-0000-0400-000007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úroky z běžných bank.účtů</t>
        </r>
      </text>
    </comment>
    <comment ref="F41" authorId="0" shapeId="0" xr:uid="{00000000-0006-0000-0400-000008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grant na Helios Inuvio</t>
        </r>
      </text>
    </comment>
    <comment ref="F42" authorId="0" shapeId="0" xr:uid="{00000000-0006-0000-0400-000009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dary</t>
        </r>
      </text>
    </comment>
    <comment ref="F44" authorId="0" shapeId="0" xr:uid="{00000000-0006-0000-0400-00000A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ZD+úroky</t>
        </r>
      </text>
    </comment>
    <comment ref="G44" authorId="0" shapeId="0" xr:uid="{00000000-0006-0000-0400-00000B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10 Fond sbírky pro soc.a char.pomoc, 
250 Fond soc. a char-ČR</t>
        </r>
      </text>
    </comment>
    <comment ref="E45" authorId="0" shapeId="0" xr:uid="{00000000-0006-0000-0400-00000C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kurzovné </t>
        </r>
      </text>
    </comment>
    <comment ref="E46" authorId="0" shapeId="0" xr:uid="{00000000-0006-0000-0400-00000D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předplatné</t>
        </r>
      </text>
    </comment>
    <comment ref="E47" authorId="0" shapeId="0" xr:uid="{00000000-0006-0000-0400-00000E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tržby z prodeje </t>
        </r>
      </text>
    </comment>
    <comment ref="F47" authorId="0" shapeId="0" xr:uid="{00000000-0006-0000-0400-00000F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grant</t>
        </r>
      </text>
    </comment>
    <comment ref="E51" authorId="0" shapeId="0" xr:uid="{00000000-0006-0000-0400-000010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tržby z prodeje propag.předmětů</t>
        </r>
      </text>
    </comment>
    <comment ref="E52" authorId="0" shapeId="0" xr:uid="{00000000-0006-0000-0400-000011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tržby za akce</t>
        </r>
      </text>
    </comment>
    <comment ref="F52" authorId="0" shapeId="0" xr:uid="{00000000-0006-0000-0400-000012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ZD</t>
        </r>
      </text>
    </comment>
    <comment ref="E53" authorId="0" shapeId="0" xr:uid="{00000000-0006-0000-0400-000013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tržby za akce</t>
        </r>
      </text>
    </comment>
    <comment ref="F53" authorId="0" shapeId="0" xr:uid="{00000000-0006-0000-0400-000014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ZD-HEKS (280), dotace MKČR (100), dotace místní (40)</t>
        </r>
      </text>
    </comment>
    <comment ref="F58" authorId="0" shapeId="0" xr:uid="{00000000-0006-0000-0400-000015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ZD</t>
        </r>
      </text>
    </comment>
    <comment ref="E59" authorId="0" shapeId="0" xr:uid="{00000000-0006-0000-0400-000016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kurzovné</t>
        </r>
      </text>
    </comment>
    <comment ref="F59" authorId="0" shapeId="0" xr:uid="{00000000-0006-0000-0400-000017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ZD</t>
        </r>
      </text>
    </comment>
    <comment ref="E61" authorId="0" shapeId="0" xr:uid="{00000000-0006-0000-0400-000018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úrok</t>
        </r>
      </text>
    </comment>
    <comment ref="E62" authorId="0" shapeId="0" xr:uid="{00000000-0006-0000-0400-000019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úroky z bank.účtu, tržby z prodeje publikace</t>
        </r>
      </text>
    </comment>
    <comment ref="F63" authorId="0" shapeId="0" xr:uid="{00000000-0006-0000-0400-00001A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dary</t>
        </r>
      </text>
    </comment>
    <comment ref="F65" authorId="0" shapeId="0" xr:uid="{00000000-0006-0000-0400-00001B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dary</t>
        </r>
      </text>
    </comment>
    <comment ref="G68" authorId="0" shapeId="0" xr:uid="{00000000-0006-0000-0400-00001C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příspěvek na bydlení J.Zed.</t>
        </r>
      </text>
    </comment>
    <comment ref="K68" authorId="0" shapeId="0" xr:uid="{00000000-0006-0000-0400-00001D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příspěvek na bydlení J.Zed.</t>
        </r>
      </text>
    </comment>
    <comment ref="F82" authorId="0" shapeId="0" xr:uid="{00000000-0006-0000-0400-00001E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příspěvek od MHMP, dary</t>
        </r>
      </text>
    </comment>
    <comment ref="I86" authorId="0" shapeId="0" xr:uid="{00000000-0006-0000-0400-00001F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Zpěvníková komise</t>
        </r>
      </text>
    </comment>
    <comment ref="G95" authorId="0" shapeId="0" xr:uid="{00000000-0006-0000-0400-000020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dar z JJ</t>
        </r>
      </text>
    </comment>
    <comment ref="F102" authorId="0" shapeId="0" xr:uid="{00000000-0006-0000-0400-000021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výnosy z prodeje ETF</t>
        </r>
      </text>
    </comment>
    <comment ref="E104" authorId="0" shapeId="0" xr:uid="{00000000-0006-0000-0400-000022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úroky</t>
        </r>
      </text>
    </comment>
  </commentList>
</comments>
</file>

<file path=xl/sharedStrings.xml><?xml version="1.0" encoding="utf-8"?>
<sst xmlns="http://schemas.openxmlformats.org/spreadsheetml/2006/main" count="901" uniqueCount="448">
  <si>
    <t>skutečnost</t>
  </si>
  <si>
    <t>rozpočet</t>
  </si>
  <si>
    <t>výhled</t>
  </si>
  <si>
    <t>Příjmy</t>
  </si>
  <si>
    <t>Příjmy pro krytí personálních nákladů duchovenských zaměstnanců (bez SR)</t>
  </si>
  <si>
    <t>Personální fond</t>
  </si>
  <si>
    <t>Jiné církevní fondy a externí fondy</t>
  </si>
  <si>
    <t>Příjmy na krytí provozních výdajů povšechného sboru</t>
  </si>
  <si>
    <t>Vlastní finanční zdroje</t>
  </si>
  <si>
    <t>Příjmy z vlastní činnosti</t>
  </si>
  <si>
    <t>Čerpání rezervy na opravy a investice</t>
  </si>
  <si>
    <t>Finanční výnosy</t>
  </si>
  <si>
    <t>Externí fondy, dary a dotace</t>
  </si>
  <si>
    <t>Církevní zdroje mimo povšechný sbor (krytí salda)</t>
  </si>
  <si>
    <t>Repartice</t>
  </si>
  <si>
    <t>Církevní fondy (mimo PF) , sbírky a dary</t>
  </si>
  <si>
    <t>Příjmy na krytí výdajů na velké projekty, rozvojové investice a nákup nemovitostí</t>
  </si>
  <si>
    <t>Externí zdroje</t>
  </si>
  <si>
    <t>Církevní zdroje</t>
  </si>
  <si>
    <t>Příjmy z prodeje hm. a fin. majetku</t>
  </si>
  <si>
    <t>Výdaje</t>
  </si>
  <si>
    <t>Personální náklady duchovenských zaměstnanců (bez členů SR)</t>
  </si>
  <si>
    <t>Kazatelé ve sborech a seniorátech</t>
  </si>
  <si>
    <t>Celocírkevní kazatelé</t>
  </si>
  <si>
    <t>Pastorační pracovníci ve sborech a seniorátech</t>
  </si>
  <si>
    <t>Provoz povšechného sboru</t>
  </si>
  <si>
    <t xml:space="preserve">Běžné činnosti </t>
  </si>
  <si>
    <t xml:space="preserve">   z toho tvorba fondů</t>
  </si>
  <si>
    <t>Daně a odvody</t>
  </si>
  <si>
    <t xml:space="preserve">Velké opravy a investice do existujících nemovitostí </t>
  </si>
  <si>
    <t>Církevní střediska</t>
  </si>
  <si>
    <t>Domy a kostely</t>
  </si>
  <si>
    <t>Rozvojové investice, nákup nemovitostí a velké projekty</t>
  </si>
  <si>
    <t>Velké projekty</t>
  </si>
  <si>
    <t>Rozvojové investice a nákup nemovitostí</t>
  </si>
  <si>
    <t>Plnění fondů výnosy z prodeje hm. a fin.majetku</t>
  </si>
  <si>
    <t>Výsledek hospodaření před financováním</t>
  </si>
  <si>
    <t>Náklady duchovenských zaměstnanců (bez SR)</t>
  </si>
  <si>
    <t>Velké projekty, rozvojové investice a nákup nemovitostí</t>
  </si>
  <si>
    <t>Financování</t>
  </si>
  <si>
    <t>Čerpání půjček</t>
  </si>
  <si>
    <t>Splátky/poskytování půjček a úvěrů</t>
  </si>
  <si>
    <t>Rozpočtová rezerva</t>
  </si>
  <si>
    <t>Výsledek hospodaření</t>
  </si>
  <si>
    <t>Náklady na provoz povšechného sboru kryté prostředky z PF</t>
  </si>
  <si>
    <t xml:space="preserve">Synodní rada </t>
  </si>
  <si>
    <t>ÚCK činnost</t>
  </si>
  <si>
    <t xml:space="preserve">odvody za členy SR </t>
  </si>
  <si>
    <t>2025 výhled</t>
  </si>
  <si>
    <t>Saldo</t>
  </si>
  <si>
    <t>A Celkem výdaje na duchovenské zaměstnance</t>
  </si>
  <si>
    <t>A</t>
  </si>
  <si>
    <t>Duchovenští zaměstnanci (bez členů SR)</t>
  </si>
  <si>
    <t>A/1</t>
  </si>
  <si>
    <t>kazatelé ve sborech a seniorátech</t>
  </si>
  <si>
    <t>A/2</t>
  </si>
  <si>
    <t>celocírkevní kazatelé</t>
  </si>
  <si>
    <t>A/3</t>
  </si>
  <si>
    <t>pastorační pracovníci</t>
  </si>
  <si>
    <t>B   Běžné činnosti povšechného sboru</t>
  </si>
  <si>
    <t>B I</t>
  </si>
  <si>
    <t>Správa církve</t>
  </si>
  <si>
    <t>BI/1</t>
  </si>
  <si>
    <t>synod a předsednictvo synodu</t>
  </si>
  <si>
    <t>BI/2</t>
  </si>
  <si>
    <t>synodní rada</t>
  </si>
  <si>
    <t>B II</t>
  </si>
  <si>
    <t>Administrativa a ekonomika povšechného sboru</t>
  </si>
  <si>
    <t>BII/1</t>
  </si>
  <si>
    <t>ÚCK - administrativa, základní služby</t>
  </si>
  <si>
    <t>BII/2</t>
  </si>
  <si>
    <t>ÚCK - ekonomika</t>
  </si>
  <si>
    <t>B III</t>
  </si>
  <si>
    <t>Provozně-technické zázemí povšechného sboru</t>
  </si>
  <si>
    <t>BIII/1</t>
  </si>
  <si>
    <t>ÚCK - provoz, správa majetku</t>
  </si>
  <si>
    <t>BIII/2</t>
  </si>
  <si>
    <t>SW + HW</t>
  </si>
  <si>
    <t xml:space="preserve">B IV </t>
  </si>
  <si>
    <t>Vnější vztahy</t>
  </si>
  <si>
    <t>BIV/1</t>
  </si>
  <si>
    <t>ekumena, společnost</t>
  </si>
  <si>
    <t>BIV/2</t>
  </si>
  <si>
    <t>fundraising</t>
  </si>
  <si>
    <t>B V</t>
  </si>
  <si>
    <t>Publikační činnost, komunikace</t>
  </si>
  <si>
    <t>BV/1</t>
  </si>
  <si>
    <t>publikace</t>
  </si>
  <si>
    <t>BV/2</t>
  </si>
  <si>
    <t>prezentace, komunikace</t>
  </si>
  <si>
    <t>B VI</t>
  </si>
  <si>
    <t>Celocírkevní aktivity</t>
  </si>
  <si>
    <t>BVI/1</t>
  </si>
  <si>
    <t>výchova a vzdělávání</t>
  </si>
  <si>
    <t>BVI/2</t>
  </si>
  <si>
    <t>mládež</t>
  </si>
  <si>
    <t>BVI/3</t>
  </si>
  <si>
    <t xml:space="preserve">Evang. akademie, kaplani, </t>
  </si>
  <si>
    <t>B VII</t>
  </si>
  <si>
    <t>Správa fondů</t>
  </si>
  <si>
    <t>BVII/1</t>
  </si>
  <si>
    <t>BVII/2</t>
  </si>
  <si>
    <t>DaRP</t>
  </si>
  <si>
    <t>BVII/3</t>
  </si>
  <si>
    <t>Jeronýmova jednota</t>
  </si>
  <si>
    <t>B VIII</t>
  </si>
  <si>
    <t>Využívání majetku - církevní střediska</t>
  </si>
  <si>
    <t>BVIII/1</t>
  </si>
  <si>
    <t>TJAK Běleč</t>
  </si>
  <si>
    <t>BVIII/2</t>
  </si>
  <si>
    <t>ostatní</t>
  </si>
  <si>
    <t>B IX</t>
  </si>
  <si>
    <t>Využívání majetku - domy a kostely</t>
  </si>
  <si>
    <t>BIX/1</t>
  </si>
  <si>
    <t>Husův dům (vč.penzionu)</t>
  </si>
  <si>
    <t>BIX/2</t>
  </si>
  <si>
    <t>Wintrova</t>
  </si>
  <si>
    <t>BIX/3</t>
  </si>
  <si>
    <t>Jicháře</t>
  </si>
  <si>
    <t>BIX/4</t>
  </si>
  <si>
    <t>ostatní domy</t>
  </si>
  <si>
    <t>BIX/5</t>
  </si>
  <si>
    <t>Martin ve zdi</t>
  </si>
  <si>
    <t>BIX/6</t>
  </si>
  <si>
    <t>ostatní kostely</t>
  </si>
  <si>
    <t xml:space="preserve">A+B </t>
  </si>
  <si>
    <t>Středisko</t>
  </si>
  <si>
    <t>Popis</t>
  </si>
  <si>
    <t>Výdaj/ Příjem</t>
  </si>
  <si>
    <t>Fin.zdroje</t>
  </si>
  <si>
    <t>Rezervy</t>
  </si>
  <si>
    <t>Externí</t>
  </si>
  <si>
    <t>Církevní</t>
  </si>
  <si>
    <t>ÚCK</t>
  </si>
  <si>
    <t>oprava oken a fasády/fotovoltaika</t>
  </si>
  <si>
    <t>Divadlo Kalich</t>
  </si>
  <si>
    <t>chlazení a vzduchotechnika</t>
  </si>
  <si>
    <t>oprava fasády</t>
  </si>
  <si>
    <t>sklep + balkony</t>
  </si>
  <si>
    <t>oprava oken, dveří a zábradlí, výmalby</t>
  </si>
  <si>
    <t>Vratislavská</t>
  </si>
  <si>
    <t>renovace bytu</t>
  </si>
  <si>
    <t>Jircháře</t>
  </si>
  <si>
    <t>oprava soklu</t>
  </si>
  <si>
    <t xml:space="preserve">Herlíkovice </t>
  </si>
  <si>
    <t>areál</t>
  </si>
  <si>
    <t>Herlíkovice</t>
  </si>
  <si>
    <t>kostel</t>
  </si>
  <si>
    <t>Chotěboř</t>
  </si>
  <si>
    <t>Náchod</t>
  </si>
  <si>
    <t>úpravy v budově</t>
  </si>
  <si>
    <t>Kunvald</t>
  </si>
  <si>
    <t>střecha</t>
  </si>
  <si>
    <t xml:space="preserve"> rekonstrukce - projekt.dok.</t>
  </si>
  <si>
    <t>Rozvojové investice a koupě nemovitostí</t>
  </si>
  <si>
    <t>ZŠ Bratrská</t>
  </si>
  <si>
    <t>Jednorázové akce a projekty</t>
  </si>
  <si>
    <t>Nový zpěvník</t>
  </si>
  <si>
    <t>Projekt - Prevence zneužívání</t>
  </si>
  <si>
    <t>Projekt - Rozvoj práce s dětmi</t>
  </si>
  <si>
    <t>Projekt - Konference v Senátu ČR</t>
  </si>
  <si>
    <t>Celkem</t>
  </si>
  <si>
    <t>z toho domy a kostely</t>
  </si>
  <si>
    <t>z toho církevní střediska</t>
  </si>
  <si>
    <t>Interní fondy</t>
  </si>
  <si>
    <t>Název fondu</t>
  </si>
  <si>
    <t>Stav k 31.12.</t>
  </si>
  <si>
    <t>Příjem</t>
  </si>
  <si>
    <t>Čerpání</t>
  </si>
  <si>
    <t>čerpání plán. v rozpočtu</t>
  </si>
  <si>
    <t>Fond neúčelových darů</t>
  </si>
  <si>
    <t>Tiskový fond</t>
  </si>
  <si>
    <t>Fond křesťanské služby</t>
  </si>
  <si>
    <t>Fond pro přípravu ke kazatelské službě</t>
  </si>
  <si>
    <t>Fond supervize</t>
  </si>
  <si>
    <t>Fond účelových darů</t>
  </si>
  <si>
    <t>Fond Jeronýmovy jednoty</t>
  </si>
  <si>
    <t>Sbírka solidarity</t>
  </si>
  <si>
    <t>Externí fondy</t>
  </si>
  <si>
    <t>Fond investic a velkých oprav</t>
  </si>
  <si>
    <t>Fond církevní hudby</t>
  </si>
  <si>
    <t>Rezervní fond</t>
  </si>
  <si>
    <t>DaRP (úroky)</t>
  </si>
  <si>
    <t>Synod a předsednictvo synodu</t>
  </si>
  <si>
    <t>Ekumena</t>
  </si>
  <si>
    <t>Rozdělení církevních zdrojů</t>
  </si>
  <si>
    <t xml:space="preserve">Výdaje </t>
  </si>
  <si>
    <t>Příjmy z vl. činn.</t>
  </si>
  <si>
    <t>Schodek</t>
  </si>
  <si>
    <t>PF</t>
  </si>
  <si>
    <t>Ostatní fondy</t>
  </si>
  <si>
    <t>Pozn.</t>
  </si>
  <si>
    <t>A  Duchovenští zaměstnanci (bez členů SR)</t>
  </si>
  <si>
    <t>A/1_01</t>
  </si>
  <si>
    <t>001</t>
  </si>
  <si>
    <t>-</t>
  </si>
  <si>
    <t>A/1_04</t>
  </si>
  <si>
    <t>Kazatelé-zákonné úraz. poj.</t>
  </si>
  <si>
    <t>131</t>
  </si>
  <si>
    <t>Podpora duchovenských zaměstnanců</t>
  </si>
  <si>
    <t>FKS</t>
  </si>
  <si>
    <t>153</t>
  </si>
  <si>
    <t>Bohoslovci,vikariát a jáhen.praxe</t>
  </si>
  <si>
    <t>PKS</t>
  </si>
  <si>
    <t>82x</t>
  </si>
  <si>
    <t>820</t>
  </si>
  <si>
    <t>Kazatel pro humanitární aktivity</t>
  </si>
  <si>
    <t>821</t>
  </si>
  <si>
    <t>Kazatelé ve školách EA</t>
  </si>
  <si>
    <t>822</t>
  </si>
  <si>
    <t>Kazatel - duchovenská služba kazatelů</t>
  </si>
  <si>
    <t xml:space="preserve">825 </t>
  </si>
  <si>
    <t>Kazatel - podporovaná místa (Ústní n.L.)</t>
  </si>
  <si>
    <t>SbS</t>
  </si>
  <si>
    <t>830</t>
  </si>
  <si>
    <t>Pastorační pracovníci</t>
  </si>
  <si>
    <t>B  Povšechný sbor</t>
  </si>
  <si>
    <t>805</t>
  </si>
  <si>
    <t>012</t>
  </si>
  <si>
    <t>Synodní rada</t>
  </si>
  <si>
    <t>400</t>
  </si>
  <si>
    <t>PO teologický</t>
  </si>
  <si>
    <t>401</t>
  </si>
  <si>
    <t>PO liturgický</t>
  </si>
  <si>
    <t>402</t>
  </si>
  <si>
    <t>PO pro církevní hudbu</t>
  </si>
  <si>
    <t>403</t>
  </si>
  <si>
    <t>Komise pro celoživot.vzdělávání kaz.</t>
  </si>
  <si>
    <t>404</t>
  </si>
  <si>
    <t>Komise pro diakonát</t>
  </si>
  <si>
    <t>405</t>
  </si>
  <si>
    <t>PO evangelizační a misijní</t>
  </si>
  <si>
    <t>406</t>
  </si>
  <si>
    <t>PO ekumenický</t>
  </si>
  <si>
    <t>408</t>
  </si>
  <si>
    <t>PO organizační a právní</t>
  </si>
  <si>
    <t>410</t>
  </si>
  <si>
    <t>PO pro práci s laiky</t>
  </si>
  <si>
    <t>411</t>
  </si>
  <si>
    <t>Pro práci s dětmi</t>
  </si>
  <si>
    <t>412</t>
  </si>
  <si>
    <t>Pro práci s lidmi s postižením</t>
  </si>
  <si>
    <t>413</t>
  </si>
  <si>
    <t>Celocírkevní odbor mládeže</t>
  </si>
  <si>
    <t>414</t>
  </si>
  <si>
    <t>PO ekonomický</t>
  </si>
  <si>
    <t>418</t>
  </si>
  <si>
    <t>PO pro otázky životního prostředí</t>
  </si>
  <si>
    <t>420</t>
  </si>
  <si>
    <t>PO pro aktuální spol. záležitosti</t>
  </si>
  <si>
    <t>423</t>
  </si>
  <si>
    <t>Komise pro péči o výpomocné kaz.</t>
  </si>
  <si>
    <t>424</t>
  </si>
  <si>
    <t>Komise pro pastorační pracovníky</t>
  </si>
  <si>
    <t>426</t>
  </si>
  <si>
    <t>Komise pro lidská práva</t>
  </si>
  <si>
    <t>431</t>
  </si>
  <si>
    <t>Pastýřská rada</t>
  </si>
  <si>
    <t>436</t>
  </si>
  <si>
    <t>Komise pro projekt Truhlářská</t>
  </si>
  <si>
    <t>460</t>
  </si>
  <si>
    <t>Platová komise</t>
  </si>
  <si>
    <t>008</t>
  </si>
  <si>
    <t>ÚCK - kancelář</t>
  </si>
  <si>
    <t>009</t>
  </si>
  <si>
    <t>010</t>
  </si>
  <si>
    <t>ÚCK - provoz</t>
  </si>
  <si>
    <t>011</t>
  </si>
  <si>
    <t>ÚCK - SW + HW</t>
  </si>
  <si>
    <t>014</t>
  </si>
  <si>
    <t>FÚD</t>
  </si>
  <si>
    <t>016</t>
  </si>
  <si>
    <t>Členské příspěvky</t>
  </si>
  <si>
    <t>025</t>
  </si>
  <si>
    <t>Dary poskytnuté na misijní účely</t>
  </si>
  <si>
    <t>FSCHP</t>
  </si>
  <si>
    <t>019</t>
  </si>
  <si>
    <t>Fundrasing</t>
  </si>
  <si>
    <t>500</t>
  </si>
  <si>
    <t>Český bratr</t>
  </si>
  <si>
    <t>TF</t>
  </si>
  <si>
    <t>506</t>
  </si>
  <si>
    <t>Publikace</t>
  </si>
  <si>
    <t>020</t>
  </si>
  <si>
    <t>WEB</t>
  </si>
  <si>
    <t>021</t>
  </si>
  <si>
    <t>Bulletin</t>
  </si>
  <si>
    <t>022</t>
  </si>
  <si>
    <t>Média</t>
  </si>
  <si>
    <t>160</t>
  </si>
  <si>
    <t>Propagace</t>
  </si>
  <si>
    <t>018</t>
  </si>
  <si>
    <t>Oddělení výchovy včetně 705, 706</t>
  </si>
  <si>
    <t>DARP</t>
  </si>
  <si>
    <t>017</t>
  </si>
  <si>
    <t>Oddělení mládeže včetně 602, 604</t>
  </si>
  <si>
    <t>159</t>
  </si>
  <si>
    <t>Kaplani</t>
  </si>
  <si>
    <t>707</t>
  </si>
  <si>
    <t>Supervize</t>
  </si>
  <si>
    <t>SUP</t>
  </si>
  <si>
    <t>800</t>
  </si>
  <si>
    <t>Zahraniční sbory</t>
  </si>
  <si>
    <t>804</t>
  </si>
  <si>
    <t xml:space="preserve">EA-ústředí </t>
  </si>
  <si>
    <t>811</t>
  </si>
  <si>
    <t>Celocírkevní kantor</t>
  </si>
  <si>
    <t>812</t>
  </si>
  <si>
    <t>Seminář církevní hudby EA</t>
  </si>
  <si>
    <t>430</t>
  </si>
  <si>
    <t>Správní rada PF</t>
  </si>
  <si>
    <t>445</t>
  </si>
  <si>
    <t>Grantová komise</t>
  </si>
  <si>
    <t>013</t>
  </si>
  <si>
    <t>Jeronymova jednota-provoz,dotace</t>
  </si>
  <si>
    <t>JJ</t>
  </si>
  <si>
    <t>BVIII/</t>
  </si>
  <si>
    <t>305</t>
  </si>
  <si>
    <t>LTK Běleč</t>
  </si>
  <si>
    <t>301</t>
  </si>
  <si>
    <t>302</t>
  </si>
  <si>
    <t>303</t>
  </si>
  <si>
    <t>Janské Lázně</t>
  </si>
  <si>
    <t>308</t>
  </si>
  <si>
    <t>Herlíkovice-Kunzárna</t>
  </si>
  <si>
    <t>200</t>
  </si>
  <si>
    <t>Husův dům</t>
  </si>
  <si>
    <t>202</t>
  </si>
  <si>
    <t>Hamlet Production</t>
  </si>
  <si>
    <t>204</t>
  </si>
  <si>
    <t>Kalich,s.r.o. pronájem prostor HD</t>
  </si>
  <si>
    <t>210</t>
  </si>
  <si>
    <t>Česká akademie jógy</t>
  </si>
  <si>
    <t>306</t>
  </si>
  <si>
    <t xml:space="preserve">Penzion HD </t>
  </si>
  <si>
    <t>220</t>
  </si>
  <si>
    <t>222</t>
  </si>
  <si>
    <t xml:space="preserve">Jircháře </t>
  </si>
  <si>
    <t>223</t>
  </si>
  <si>
    <t>224</t>
  </si>
  <si>
    <t>226</t>
  </si>
  <si>
    <t>Praha 8, Vratislavská-byt</t>
  </si>
  <si>
    <t>227</t>
  </si>
  <si>
    <t>Zlín</t>
  </si>
  <si>
    <t>233</t>
  </si>
  <si>
    <t>Vinoř</t>
  </si>
  <si>
    <t>236</t>
  </si>
  <si>
    <t>Byt Rižská</t>
  </si>
  <si>
    <t>¨-</t>
  </si>
  <si>
    <t>237</t>
  </si>
  <si>
    <t>byt Radotín</t>
  </si>
  <si>
    <t>102</t>
  </si>
  <si>
    <t>Martin ve zdi kostel</t>
  </si>
  <si>
    <t>100</t>
  </si>
  <si>
    <t>Herlíkovice kostel</t>
  </si>
  <si>
    <t>101</t>
  </si>
  <si>
    <t>Jánské Lázně kostel</t>
  </si>
  <si>
    <t>C  Projekty</t>
  </si>
  <si>
    <t>C/2</t>
  </si>
  <si>
    <t>417</t>
  </si>
  <si>
    <t>???</t>
  </si>
  <si>
    <t>D  Investiční část rozpočtu</t>
  </si>
  <si>
    <t>D/1</t>
  </si>
  <si>
    <t>Herlíkovice investice, opravy</t>
  </si>
  <si>
    <t>Chotěboř-investice, opravy</t>
  </si>
  <si>
    <t>Jánské Lázně-investice, opravy</t>
  </si>
  <si>
    <t>LTK Běleč-investice, opravy</t>
  </si>
  <si>
    <t>D/2</t>
  </si>
  <si>
    <t>Husův dům-investice, opravy</t>
  </si>
  <si>
    <t>Wintrova-investice,opravy</t>
  </si>
  <si>
    <t>Jircháře investice, opravy</t>
  </si>
  <si>
    <t>xxx</t>
  </si>
  <si>
    <t>Ostatní nemovitosti investice, opravy</t>
  </si>
  <si>
    <t>FJJ</t>
  </si>
  <si>
    <t>D/3</t>
  </si>
  <si>
    <t>238</t>
  </si>
  <si>
    <t>Bratrská škola</t>
  </si>
  <si>
    <t>239</t>
  </si>
  <si>
    <t>EA Modřany</t>
  </si>
  <si>
    <t>D/4</t>
  </si>
  <si>
    <t>Finanční dotace Kalich s.r.o</t>
  </si>
  <si>
    <t>FND</t>
  </si>
  <si>
    <t>E  Finanční část rozpočtu</t>
  </si>
  <si>
    <t>E/1</t>
  </si>
  <si>
    <t>998</t>
  </si>
  <si>
    <t>Daň z příjmu</t>
  </si>
  <si>
    <t>Plnění povinného podílu OZP</t>
  </si>
  <si>
    <t>E/2</t>
  </si>
  <si>
    <t>Splátka půjčky PF</t>
  </si>
  <si>
    <t>Rezerva</t>
  </si>
  <si>
    <t>E/3</t>
  </si>
  <si>
    <t>SOUČET CELKEM</t>
  </si>
  <si>
    <t>Použité zkratky:</t>
  </si>
  <si>
    <t>Diakonické a rozvojové projekty</t>
  </si>
  <si>
    <t>SCH</t>
  </si>
  <si>
    <t>Fond sbírky pro soc. a char.pomoc</t>
  </si>
  <si>
    <t>oprava dvora/střecha</t>
  </si>
  <si>
    <t>Projekt - Výročí ordinace žen v ČCE</t>
  </si>
  <si>
    <t>oprava bytů</t>
  </si>
  <si>
    <t>Sociálky/Pellarka/Sedmík</t>
  </si>
  <si>
    <t>koupelny, kuchyň, krby</t>
  </si>
  <si>
    <t>čerpání  v rozpočtu</t>
  </si>
  <si>
    <t>2026 výhled</t>
  </si>
  <si>
    <t>2026 - výhled</t>
  </si>
  <si>
    <t>oprava stoupačky</t>
  </si>
  <si>
    <t>FWE</t>
  </si>
  <si>
    <t>zařízení</t>
  </si>
  <si>
    <t xml:space="preserve">Použití celocírkevních repartic </t>
  </si>
  <si>
    <t>opravy bytů</t>
  </si>
  <si>
    <t>2023 skutečnost</t>
  </si>
  <si>
    <t xml:space="preserve">     2023 - skutečnost</t>
  </si>
  <si>
    <t>2027 výhled</t>
  </si>
  <si>
    <t>2027 - výhled</t>
  </si>
  <si>
    <t>Projekt - Katechetická příručka pro školy</t>
  </si>
  <si>
    <t>Projekt - přípravka pro NŠ</t>
  </si>
  <si>
    <t>Projekt - Nový zpěvník</t>
  </si>
  <si>
    <t xml:space="preserve">Běleč </t>
  </si>
  <si>
    <t>umývárny a WC</t>
  </si>
  <si>
    <t>rekonstrukce HB</t>
  </si>
  <si>
    <t>WC za letní jídelnou</t>
  </si>
  <si>
    <t>chodby</t>
  </si>
  <si>
    <t>zasedačky</t>
  </si>
  <si>
    <t>Church Penzion</t>
  </si>
  <si>
    <t>rekonstrukce</t>
  </si>
  <si>
    <t>Projekt - Pomoc uprchlíkům z UA</t>
  </si>
  <si>
    <t>Projekt - Rozvoj misie</t>
  </si>
  <si>
    <t>Projekt - Cesta za obnovou/Teambulding</t>
  </si>
  <si>
    <t>Projekt - povodně 2024</t>
  </si>
  <si>
    <t>2024 skutečnost</t>
  </si>
  <si>
    <t xml:space="preserve">     2024 - skutečnost</t>
  </si>
  <si>
    <t>2025 skutečnost</t>
  </si>
  <si>
    <t>2025 - skutečnost</t>
  </si>
  <si>
    <t>Projekt - Vzdělávání účetních/kurátorů</t>
  </si>
  <si>
    <t>kanceláře</t>
  </si>
  <si>
    <t>server</t>
  </si>
  <si>
    <t>Projektový fond</t>
  </si>
  <si>
    <t>Zaměstnanecký fond</t>
  </si>
  <si>
    <t>Školský fond</t>
  </si>
  <si>
    <t>Humanitární fond</t>
  </si>
  <si>
    <t>Investiční fond</t>
  </si>
  <si>
    <t>Projektový fond (propagace)</t>
  </si>
  <si>
    <t>vs.výhled 2025</t>
  </si>
  <si>
    <t>vs.skutečnost 2024</t>
  </si>
  <si>
    <t>Právní služby</t>
  </si>
  <si>
    <t>Výchova, vzdělávání a mládež</t>
  </si>
  <si>
    <t>SR a ekumenické vztahy</t>
  </si>
  <si>
    <t>EA, kaplani, kantor, Český bratr</t>
  </si>
  <si>
    <t>Jeronýmova jednota - stavební fond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</si>
</sst>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_(* #,##0.00_);_(* \(#,##0.00\);_(* &quot;-&quot;??_);_(@_)"/>
    <numFmt numFmtId="167" formatCode="#,##0_ ;\-#,##0\ "/>
    <numFmt numFmtId="168" formatCode="_-* #,##0\ _K_č_-;\-* #,##0\ _K_č_-;_-* &quot;-&quot;??\ _K_č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6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60">
    <xf numFmtId="0" fontId="0" fillId="0" borderId="0" xfId="0"/>
    <xf numFmtId="0" fontId="4" fillId="0" borderId="0" xfId="0" applyFont="1"/>
    <xf numFmtId="0" fontId="0" fillId="2" borderId="16" xfId="0" applyFill="1" applyBorder="1"/>
    <xf numFmtId="0" fontId="0" fillId="0" borderId="11" xfId="0" applyBorder="1"/>
    <xf numFmtId="0" fontId="0" fillId="0" borderId="6" xfId="0" applyBorder="1"/>
    <xf numFmtId="0" fontId="4" fillId="2" borderId="13" xfId="0" applyFont="1" applyFill="1" applyBorder="1"/>
    <xf numFmtId="0" fontId="4" fillId="2" borderId="14" xfId="0" applyFont="1" applyFill="1" applyBorder="1"/>
    <xf numFmtId="0" fontId="0" fillId="0" borderId="7" xfId="0" applyBorder="1"/>
    <xf numFmtId="0" fontId="0" fillId="0" borderId="19" xfId="0" applyBorder="1"/>
    <xf numFmtId="0" fontId="0" fillId="0" borderId="12" xfId="0" applyBorder="1"/>
    <xf numFmtId="0" fontId="4" fillId="0" borderId="19" xfId="0" applyFont="1" applyBorder="1"/>
    <xf numFmtId="0" fontId="0" fillId="2" borderId="13" xfId="0" applyFill="1" applyBorder="1"/>
    <xf numFmtId="0" fontId="0" fillId="2" borderId="14" xfId="0" applyFill="1" applyBorder="1"/>
    <xf numFmtId="0" fontId="0" fillId="2" borderId="19" xfId="0" applyFill="1" applyBorder="1"/>
    <xf numFmtId="0" fontId="4" fillId="0" borderId="0" xfId="0" applyFont="1" applyAlignment="1">
      <alignment horizontal="center"/>
    </xf>
    <xf numFmtId="0" fontId="4" fillId="3" borderId="19" xfId="0" applyFont="1" applyFill="1" applyBorder="1"/>
    <xf numFmtId="0" fontId="4" fillId="4" borderId="0" xfId="0" applyFont="1" applyFill="1"/>
    <xf numFmtId="0" fontId="0" fillId="4" borderId="0" xfId="0" applyFill="1"/>
    <xf numFmtId="0" fontId="0" fillId="4" borderId="6" xfId="0" applyFill="1" applyBorder="1"/>
    <xf numFmtId="0" fontId="4" fillId="3" borderId="12" xfId="0" applyFont="1" applyFill="1" applyBorder="1"/>
    <xf numFmtId="0" fontId="4" fillId="4" borderId="19" xfId="0" applyFont="1" applyFill="1" applyBorder="1"/>
    <xf numFmtId="0" fontId="4" fillId="4" borderId="13" xfId="0" applyFont="1" applyFill="1" applyBorder="1"/>
    <xf numFmtId="0" fontId="0" fillId="4" borderId="19" xfId="0" applyFill="1" applyBorder="1"/>
    <xf numFmtId="0" fontId="0" fillId="4" borderId="7" xfId="0" applyFill="1" applyBorder="1"/>
    <xf numFmtId="0" fontId="4" fillId="0" borderId="6" xfId="0" applyFont="1" applyBorder="1"/>
    <xf numFmtId="0" fontId="6" fillId="0" borderId="0" xfId="0" applyFont="1"/>
    <xf numFmtId="0" fontId="0" fillId="2" borderId="0" xfId="0" applyFill="1"/>
    <xf numFmtId="0" fontId="0" fillId="2" borderId="8" xfId="0" applyFill="1" applyBorder="1"/>
    <xf numFmtId="0" fontId="0" fillId="2" borderId="2" xfId="0" applyFill="1" applyBorder="1"/>
    <xf numFmtId="0" fontId="4" fillId="2" borderId="9" xfId="0" applyFont="1" applyFill="1" applyBorder="1"/>
    <xf numFmtId="0" fontId="0" fillId="4" borderId="13" xfId="0" applyFill="1" applyBorder="1"/>
    <xf numFmtId="3" fontId="0" fillId="0" borderId="0" xfId="0" applyNumberFormat="1"/>
    <xf numFmtId="0" fontId="6" fillId="0" borderId="6" xfId="0" applyFont="1" applyBorder="1"/>
    <xf numFmtId="0" fontId="5" fillId="4" borderId="0" xfId="0" applyFont="1" applyFill="1"/>
    <xf numFmtId="0" fontId="4" fillId="3" borderId="0" xfId="0" applyFont="1" applyFill="1"/>
    <xf numFmtId="0" fontId="4" fillId="3" borderId="11" xfId="0" applyFont="1" applyFill="1" applyBorder="1"/>
    <xf numFmtId="0" fontId="4" fillId="0" borderId="26" xfId="0" applyFont="1" applyBorder="1"/>
    <xf numFmtId="0" fontId="0" fillId="0" borderId="27" xfId="0" applyBorder="1"/>
    <xf numFmtId="0" fontId="8" fillId="0" borderId="0" xfId="0" applyFont="1"/>
    <xf numFmtId="3" fontId="4" fillId="0" borderId="0" xfId="0" applyNumberFormat="1" applyFont="1"/>
    <xf numFmtId="3" fontId="6" fillId="0" borderId="0" xfId="0" applyNumberFormat="1" applyFont="1"/>
    <xf numFmtId="0" fontId="0" fillId="0" borderId="28" xfId="0" applyBorder="1"/>
    <xf numFmtId="49" fontId="4" fillId="0" borderId="29" xfId="0" applyNumberFormat="1" applyFont="1" applyBorder="1"/>
    <xf numFmtId="0" fontId="0" fillId="0" borderId="30" xfId="0" applyBorder="1"/>
    <xf numFmtId="0" fontId="4" fillId="0" borderId="31" xfId="0" applyFont="1" applyBorder="1"/>
    <xf numFmtId="0" fontId="4" fillId="6" borderId="21" xfId="0" applyFont="1" applyFill="1" applyBorder="1"/>
    <xf numFmtId="0" fontId="0" fillId="6" borderId="21" xfId="0" applyFill="1" applyBorder="1"/>
    <xf numFmtId="3" fontId="4" fillId="6" borderId="22" xfId="0" applyNumberFormat="1" applyFont="1" applyFill="1" applyBorder="1"/>
    <xf numFmtId="3" fontId="4" fillId="6" borderId="23" xfId="0" applyNumberFormat="1" applyFont="1" applyFill="1" applyBorder="1"/>
    <xf numFmtId="0" fontId="0" fillId="2" borderId="17" xfId="0" applyFill="1" applyBorder="1"/>
    <xf numFmtId="0" fontId="4" fillId="0" borderId="7" xfId="0" applyFont="1" applyBorder="1"/>
    <xf numFmtId="1" fontId="4" fillId="2" borderId="32" xfId="0" applyNumberFormat="1" applyFont="1" applyFill="1" applyBorder="1" applyAlignment="1">
      <alignment horizontal="center"/>
    </xf>
    <xf numFmtId="3" fontId="4" fillId="2" borderId="33" xfId="0" applyNumberFormat="1" applyFont="1" applyFill="1" applyBorder="1" applyAlignment="1">
      <alignment horizontal="center"/>
    </xf>
    <xf numFmtId="3" fontId="4" fillId="4" borderId="34" xfId="0" applyNumberFormat="1" applyFont="1" applyFill="1" applyBorder="1"/>
    <xf numFmtId="3" fontId="0" fillId="4" borderId="35" xfId="0" applyNumberFormat="1" applyFill="1" applyBorder="1"/>
    <xf numFmtId="3" fontId="4" fillId="3" borderId="36" xfId="0" applyNumberFormat="1" applyFont="1" applyFill="1" applyBorder="1"/>
    <xf numFmtId="166" fontId="4" fillId="0" borderId="21" xfId="1" applyFont="1" applyFill="1" applyBorder="1"/>
    <xf numFmtId="0" fontId="0" fillId="2" borderId="20" xfId="0" applyFill="1" applyBorder="1" applyAlignment="1">
      <alignment horizontal="center" vertical="top" wrapText="1"/>
    </xf>
    <xf numFmtId="3" fontId="4" fillId="4" borderId="11" xfId="0" applyNumberFormat="1" applyFont="1" applyFill="1" applyBorder="1"/>
    <xf numFmtId="0" fontId="0" fillId="2" borderId="24" xfId="0" applyFill="1" applyBorder="1" applyAlignment="1">
      <alignment horizontal="center" vertical="top" wrapText="1"/>
    </xf>
    <xf numFmtId="3" fontId="4" fillId="4" borderId="3" xfId="0" applyNumberFormat="1" applyFont="1" applyFill="1" applyBorder="1"/>
    <xf numFmtId="3" fontId="4" fillId="4" borderId="13" xfId="0" applyNumberFormat="1" applyFont="1" applyFill="1" applyBorder="1"/>
    <xf numFmtId="0" fontId="5" fillId="5" borderId="12" xfId="0" applyFont="1" applyFill="1" applyBorder="1"/>
    <xf numFmtId="0" fontId="4" fillId="7" borderId="21" xfId="0" applyFont="1" applyFill="1" applyBorder="1"/>
    <xf numFmtId="0" fontId="4" fillId="7" borderId="22" xfId="0" applyFont="1" applyFill="1" applyBorder="1"/>
    <xf numFmtId="0" fontId="5" fillId="4" borderId="19" xfId="0" applyFont="1" applyFill="1" applyBorder="1"/>
    <xf numFmtId="0" fontId="6" fillId="7" borderId="22" xfId="0" applyFont="1" applyFill="1" applyBorder="1"/>
    <xf numFmtId="3" fontId="0" fillId="4" borderId="0" xfId="0" applyNumberFormat="1" applyFill="1"/>
    <xf numFmtId="0" fontId="4" fillId="7" borderId="23" xfId="0" applyFont="1" applyFill="1" applyBorder="1"/>
    <xf numFmtId="0" fontId="4" fillId="4" borderId="2" xfId="0" applyFont="1" applyFill="1" applyBorder="1"/>
    <xf numFmtId="0" fontId="5" fillId="4" borderId="2" xfId="0" applyFont="1" applyFill="1" applyBorder="1"/>
    <xf numFmtId="0" fontId="6" fillId="7" borderId="23" xfId="0" applyFont="1" applyFill="1" applyBorder="1"/>
    <xf numFmtId="0" fontId="5" fillId="3" borderId="21" xfId="0" applyFont="1" applyFill="1" applyBorder="1"/>
    <xf numFmtId="3" fontId="4" fillId="4" borderId="15" xfId="0" applyNumberFormat="1" applyFont="1" applyFill="1" applyBorder="1"/>
    <xf numFmtId="3" fontId="4" fillId="4" borderId="2" xfId="0" applyNumberFormat="1" applyFont="1" applyFill="1" applyBorder="1"/>
    <xf numFmtId="3" fontId="0" fillId="0" borderId="2" xfId="0" applyNumberFormat="1" applyBorder="1"/>
    <xf numFmtId="3" fontId="4" fillId="4" borderId="14" xfId="0" applyNumberFormat="1" applyFont="1" applyFill="1" applyBorder="1"/>
    <xf numFmtId="3" fontId="4" fillId="7" borderId="22" xfId="0" applyNumberFormat="1" applyFont="1" applyFill="1" applyBorder="1"/>
    <xf numFmtId="3" fontId="4" fillId="7" borderId="23" xfId="0" applyNumberFormat="1" applyFont="1" applyFill="1" applyBorder="1"/>
    <xf numFmtId="3" fontId="5" fillId="4" borderId="2" xfId="0" applyNumberFormat="1" applyFont="1" applyFill="1" applyBorder="1"/>
    <xf numFmtId="3" fontId="4" fillId="4" borderId="19" xfId="0" applyNumberFormat="1" applyFont="1" applyFill="1" applyBorder="1"/>
    <xf numFmtId="3" fontId="4" fillId="0" borderId="2" xfId="0" applyNumberFormat="1" applyFont="1" applyBorder="1"/>
    <xf numFmtId="3" fontId="0" fillId="0" borderId="3" xfId="0" applyNumberFormat="1" applyBorder="1"/>
    <xf numFmtId="3" fontId="4" fillId="3" borderId="34" xfId="0" applyNumberFormat="1" applyFont="1" applyFill="1" applyBorder="1"/>
    <xf numFmtId="3" fontId="0" fillId="4" borderId="34" xfId="0" applyNumberFormat="1" applyFill="1" applyBorder="1"/>
    <xf numFmtId="1" fontId="0" fillId="0" borderId="28" xfId="0" applyNumberFormat="1" applyBorder="1"/>
    <xf numFmtId="1" fontId="0" fillId="0" borderId="30" xfId="0" applyNumberFormat="1" applyBorder="1"/>
    <xf numFmtId="3" fontId="0" fillId="9" borderId="0" xfId="0" applyNumberFormat="1" applyFill="1"/>
    <xf numFmtId="3" fontId="0" fillId="9" borderId="2" xfId="0" applyNumberFormat="1" applyFill="1" applyBorder="1"/>
    <xf numFmtId="3" fontId="0" fillId="9" borderId="16" xfId="0" applyNumberFormat="1" applyFill="1" applyBorder="1"/>
    <xf numFmtId="3" fontId="4" fillId="9" borderId="11" xfId="0" applyNumberFormat="1" applyFont="1" applyFill="1" applyBorder="1"/>
    <xf numFmtId="1" fontId="0" fillId="0" borderId="39" xfId="0" applyNumberFormat="1" applyBorder="1"/>
    <xf numFmtId="1" fontId="0" fillId="0" borderId="40" xfId="0" applyNumberFormat="1" applyBorder="1"/>
    <xf numFmtId="3" fontId="0" fillId="9" borderId="11" xfId="0" applyNumberFormat="1" applyFill="1" applyBorder="1"/>
    <xf numFmtId="3" fontId="0" fillId="9" borderId="6" xfId="0" applyNumberFormat="1" applyFill="1" applyBorder="1"/>
    <xf numFmtId="3" fontId="0" fillId="9" borderId="34" xfId="0" applyNumberFormat="1" applyFill="1" applyBorder="1"/>
    <xf numFmtId="3" fontId="0" fillId="9" borderId="35" xfId="0" applyNumberFormat="1" applyFill="1" applyBorder="1"/>
    <xf numFmtId="3" fontId="0" fillId="9" borderId="36" xfId="0" applyNumberFormat="1" applyFill="1" applyBorder="1"/>
    <xf numFmtId="3" fontId="0" fillId="9" borderId="37" xfId="0" applyNumberFormat="1" applyFill="1" applyBorder="1"/>
    <xf numFmtId="1" fontId="0" fillId="0" borderId="0" xfId="0" applyNumberFormat="1"/>
    <xf numFmtId="3" fontId="4" fillId="9" borderId="34" xfId="0" applyNumberFormat="1" applyFont="1" applyFill="1" applyBorder="1"/>
    <xf numFmtId="0" fontId="0" fillId="2" borderId="43" xfId="0" applyFill="1" applyBorder="1" applyAlignment="1">
      <alignment horizontal="center" vertical="top" wrapText="1"/>
    </xf>
    <xf numFmtId="3" fontId="4" fillId="4" borderId="12" xfId="0" applyNumberFormat="1" applyFont="1" applyFill="1" applyBorder="1"/>
    <xf numFmtId="0" fontId="0" fillId="9" borderId="19" xfId="0" applyFill="1" applyBorder="1"/>
    <xf numFmtId="3" fontId="0" fillId="9" borderId="19" xfId="0" applyNumberFormat="1" applyFill="1" applyBorder="1"/>
    <xf numFmtId="3" fontId="0" fillId="9" borderId="17" xfId="0" applyNumberFormat="1" applyFill="1" applyBorder="1"/>
    <xf numFmtId="3" fontId="4" fillId="9" borderId="12" xfId="0" applyNumberFormat="1" applyFont="1" applyFill="1" applyBorder="1"/>
    <xf numFmtId="3" fontId="0" fillId="0" borderId="19" xfId="0" applyNumberFormat="1" applyBorder="1"/>
    <xf numFmtId="0" fontId="0" fillId="2" borderId="43" xfId="0" applyFill="1" applyBorder="1"/>
    <xf numFmtId="0" fontId="4" fillId="4" borderId="12" xfId="0" applyFont="1" applyFill="1" applyBorder="1"/>
    <xf numFmtId="0" fontId="4" fillId="2" borderId="32" xfId="0" applyFont="1" applyFill="1" applyBorder="1" applyAlignment="1">
      <alignment horizontal="center"/>
    </xf>
    <xf numFmtId="0" fontId="0" fillId="2" borderId="44" xfId="0" applyFill="1" applyBorder="1" applyAlignment="1">
      <alignment horizontal="center" vertical="top" wrapText="1"/>
    </xf>
    <xf numFmtId="167" fontId="0" fillId="0" borderId="34" xfId="1" applyNumberFormat="1" applyFont="1" applyFill="1" applyBorder="1"/>
    <xf numFmtId="3" fontId="0" fillId="0" borderId="34" xfId="1" applyNumberFormat="1" applyFont="1" applyFill="1" applyBorder="1"/>
    <xf numFmtId="3" fontId="0" fillId="0" borderId="33" xfId="1" applyNumberFormat="1" applyFont="1" applyFill="1" applyBorder="1"/>
    <xf numFmtId="3" fontId="4" fillId="4" borderId="36" xfId="0" applyNumberFormat="1" applyFont="1" applyFill="1" applyBorder="1"/>
    <xf numFmtId="0" fontId="0" fillId="2" borderId="21" xfId="0" applyFill="1" applyBorder="1"/>
    <xf numFmtId="0" fontId="0" fillId="2" borderId="42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0" borderId="17" xfId="0" applyBorder="1"/>
    <xf numFmtId="3" fontId="0" fillId="0" borderId="18" xfId="0" applyNumberFormat="1" applyBorder="1"/>
    <xf numFmtId="3" fontId="0" fillId="0" borderId="16" xfId="0" applyNumberFormat="1" applyBorder="1"/>
    <xf numFmtId="0" fontId="11" fillId="0" borderId="0" xfId="0" applyFont="1"/>
    <xf numFmtId="0" fontId="12" fillId="0" borderId="0" xfId="0" applyFont="1"/>
    <xf numFmtId="0" fontId="6" fillId="6" borderId="45" xfId="0" applyFont="1" applyFill="1" applyBorder="1" applyAlignment="1">
      <alignment wrapText="1"/>
    </xf>
    <xf numFmtId="49" fontId="5" fillId="6" borderId="46" xfId="2" applyNumberFormat="1" applyFont="1" applyFill="1" applyBorder="1" applyAlignment="1">
      <alignment horizontal="left" vertical="center"/>
    </xf>
    <xf numFmtId="49" fontId="5" fillId="6" borderId="46" xfId="2" applyNumberFormat="1" applyFont="1" applyFill="1" applyBorder="1" applyAlignment="1">
      <alignment horizontal="center" vertical="center"/>
    </xf>
    <xf numFmtId="168" fontId="13" fillId="6" borderId="21" xfId="1" applyNumberFormat="1" applyFont="1" applyFill="1" applyBorder="1" applyAlignment="1">
      <alignment vertical="center"/>
    </xf>
    <xf numFmtId="168" fontId="13" fillId="6" borderId="22" xfId="1" applyNumberFormat="1" applyFont="1" applyFill="1" applyBorder="1" applyAlignment="1">
      <alignment vertical="center"/>
    </xf>
    <xf numFmtId="0" fontId="13" fillId="6" borderId="22" xfId="1" applyNumberFormat="1" applyFont="1" applyFill="1" applyBorder="1" applyAlignment="1">
      <alignment vertical="center"/>
    </xf>
    <xf numFmtId="168" fontId="13" fillId="6" borderId="12" xfId="1" applyNumberFormat="1" applyFont="1" applyFill="1" applyBorder="1" applyAlignment="1">
      <alignment horizontal="center" vertical="center"/>
    </xf>
    <xf numFmtId="168" fontId="13" fillId="6" borderId="11" xfId="1" applyNumberFormat="1" applyFont="1" applyFill="1" applyBorder="1" applyAlignment="1">
      <alignment horizontal="center" vertical="center"/>
    </xf>
    <xf numFmtId="168" fontId="13" fillId="6" borderId="11" xfId="1" applyNumberFormat="1" applyFont="1" applyFill="1" applyBorder="1" applyAlignment="1">
      <alignment vertical="center"/>
    </xf>
    <xf numFmtId="168" fontId="13" fillId="6" borderId="41" xfId="1" applyNumberFormat="1" applyFont="1" applyFill="1" applyBorder="1" applyAlignment="1">
      <alignment vertical="center"/>
    </xf>
    <xf numFmtId="0" fontId="5" fillId="2" borderId="47" xfId="2" applyFont="1" applyFill="1" applyBorder="1"/>
    <xf numFmtId="0" fontId="5" fillId="2" borderId="48" xfId="2" applyFont="1" applyFill="1" applyBorder="1"/>
    <xf numFmtId="49" fontId="5" fillId="2" borderId="48" xfId="2" applyNumberFormat="1" applyFont="1" applyFill="1" applyBorder="1"/>
    <xf numFmtId="168" fontId="13" fillId="2" borderId="43" xfId="1" applyNumberFormat="1" applyFont="1" applyFill="1" applyBorder="1" applyAlignment="1"/>
    <xf numFmtId="168" fontId="13" fillId="2" borderId="20" xfId="1" applyNumberFormat="1" applyFont="1" applyFill="1" applyBorder="1" applyAlignment="1"/>
    <xf numFmtId="168" fontId="13" fillId="2" borderId="24" xfId="1" applyNumberFormat="1" applyFont="1" applyFill="1" applyBorder="1" applyAlignment="1"/>
    <xf numFmtId="168" fontId="13" fillId="2" borderId="49" xfId="1" applyNumberFormat="1" applyFont="1" applyFill="1" applyBorder="1" applyAlignment="1"/>
    <xf numFmtId="0" fontId="11" fillId="0" borderId="50" xfId="0" applyFont="1" applyBorder="1"/>
    <xf numFmtId="49" fontId="14" fillId="0" borderId="0" xfId="2" applyNumberFormat="1" applyFont="1" applyAlignment="1">
      <alignment horizontal="center" vertical="center"/>
    </xf>
    <xf numFmtId="49" fontId="14" fillId="0" borderId="0" xfId="2" applyNumberFormat="1" applyFont="1" applyAlignment="1">
      <alignment vertical="center"/>
    </xf>
    <xf numFmtId="168" fontId="12" fillId="0" borderId="19" xfId="1" applyNumberFormat="1" applyFont="1" applyFill="1" applyBorder="1" applyAlignment="1"/>
    <xf numFmtId="168" fontId="12" fillId="0" borderId="0" xfId="1" applyNumberFormat="1" applyFont="1" applyFill="1" applyBorder="1" applyAlignment="1"/>
    <xf numFmtId="168" fontId="12" fillId="0" borderId="2" xfId="0" applyNumberFormat="1" applyFont="1" applyBorder="1"/>
    <xf numFmtId="3" fontId="12" fillId="0" borderId="19" xfId="0" applyNumberFormat="1" applyFont="1" applyBorder="1" applyAlignment="1">
      <alignment horizontal="center"/>
    </xf>
    <xf numFmtId="168" fontId="12" fillId="0" borderId="51" xfId="1" applyNumberFormat="1" applyFont="1" applyFill="1" applyBorder="1" applyAlignment="1"/>
    <xf numFmtId="3" fontId="12" fillId="0" borderId="0" xfId="0" applyNumberFormat="1" applyFont="1" applyAlignment="1">
      <alignment horizontal="center"/>
    </xf>
    <xf numFmtId="49" fontId="14" fillId="0" borderId="0" xfId="2" applyNumberFormat="1" applyFont="1" applyAlignment="1">
      <alignment horizontal="center"/>
    </xf>
    <xf numFmtId="49" fontId="14" fillId="0" borderId="0" xfId="2" applyNumberFormat="1" applyFont="1"/>
    <xf numFmtId="168" fontId="12" fillId="0" borderId="12" xfId="1" applyNumberFormat="1" applyFont="1" applyFill="1" applyBorder="1" applyAlignment="1"/>
    <xf numFmtId="168" fontId="12" fillId="0" borderId="11" xfId="1" applyNumberFormat="1" applyFont="1" applyFill="1" applyBorder="1" applyAlignment="1"/>
    <xf numFmtId="168" fontId="12" fillId="0" borderId="3" xfId="0" applyNumberFormat="1" applyFont="1" applyBorder="1"/>
    <xf numFmtId="168" fontId="12" fillId="0" borderId="52" xfId="1" applyNumberFormat="1" applyFont="1" applyFill="1" applyBorder="1" applyAlignment="1"/>
    <xf numFmtId="168" fontId="13" fillId="2" borderId="53" xfId="1" applyNumberFormat="1" applyFont="1" applyFill="1" applyBorder="1" applyAlignment="1"/>
    <xf numFmtId="168" fontId="12" fillId="0" borderId="0" xfId="0" applyNumberFormat="1" applyFont="1"/>
    <xf numFmtId="0" fontId="11" fillId="0" borderId="54" xfId="0" applyFont="1" applyBorder="1"/>
    <xf numFmtId="49" fontId="14" fillId="0" borderId="11" xfId="2" applyNumberFormat="1" applyFont="1" applyBorder="1" applyAlignment="1">
      <alignment horizontal="center"/>
    </xf>
    <xf numFmtId="49" fontId="14" fillId="0" borderId="11" xfId="2" applyNumberFormat="1" applyFont="1" applyBorder="1"/>
    <xf numFmtId="168" fontId="12" fillId="0" borderId="13" xfId="1" applyNumberFormat="1" applyFont="1" applyFill="1" applyBorder="1" applyAlignment="1"/>
    <xf numFmtId="168" fontId="12" fillId="0" borderId="14" xfId="1" applyNumberFormat="1" applyFont="1" applyFill="1" applyBorder="1" applyAlignment="1"/>
    <xf numFmtId="168" fontId="12" fillId="0" borderId="15" xfId="0" applyNumberFormat="1" applyFont="1" applyBorder="1"/>
    <xf numFmtId="168" fontId="12" fillId="0" borderId="55" xfId="1" applyNumberFormat="1" applyFont="1" applyFill="1" applyBorder="1" applyAlignment="1"/>
    <xf numFmtId="49" fontId="14" fillId="0" borderId="11" xfId="2" applyNumberFormat="1" applyFont="1" applyBorder="1" applyAlignment="1">
      <alignment vertical="center"/>
    </xf>
    <xf numFmtId="168" fontId="12" fillId="0" borderId="50" xfId="1" applyNumberFormat="1" applyFont="1" applyFill="1" applyBorder="1" applyAlignment="1"/>
    <xf numFmtId="49" fontId="4" fillId="2" borderId="48" xfId="0" applyNumberFormat="1" applyFont="1" applyFill="1" applyBorder="1"/>
    <xf numFmtId="0" fontId="15" fillId="8" borderId="47" xfId="0" applyFont="1" applyFill="1" applyBorder="1"/>
    <xf numFmtId="49" fontId="14" fillId="8" borderId="48" xfId="2" applyNumberFormat="1" applyFont="1" applyFill="1" applyBorder="1" applyAlignment="1">
      <alignment horizontal="center"/>
    </xf>
    <xf numFmtId="49" fontId="14" fillId="8" borderId="48" xfId="2" applyNumberFormat="1" applyFont="1" applyFill="1" applyBorder="1"/>
    <xf numFmtId="168" fontId="0" fillId="0" borderId="0" xfId="0" applyNumberFormat="1"/>
    <xf numFmtId="3" fontId="12" fillId="0" borderId="0" xfId="0" applyNumberFormat="1" applyFont="1"/>
    <xf numFmtId="0" fontId="13" fillId="0" borderId="0" xfId="0" applyFont="1"/>
    <xf numFmtId="168" fontId="12" fillId="0" borderId="11" xfId="0" applyNumberFormat="1" applyFont="1" applyBorder="1"/>
    <xf numFmtId="168" fontId="12" fillId="0" borderId="14" xfId="0" applyNumberFormat="1" applyFont="1" applyBorder="1"/>
    <xf numFmtId="168" fontId="12" fillId="0" borderId="55" xfId="1" applyNumberFormat="1" applyFont="1" applyFill="1" applyBorder="1" applyAlignment="1">
      <alignment horizontal="center"/>
    </xf>
    <xf numFmtId="168" fontId="12" fillId="0" borderId="51" xfId="1" applyNumberFormat="1" applyFont="1" applyFill="1" applyBorder="1" applyAlignment="1">
      <alignment horizontal="center"/>
    </xf>
    <xf numFmtId="168" fontId="12" fillId="0" borderId="52" xfId="1" applyNumberFormat="1" applyFont="1" applyFill="1" applyBorder="1" applyAlignment="1">
      <alignment horizontal="center"/>
    </xf>
    <xf numFmtId="168" fontId="13" fillId="8" borderId="53" xfId="1" applyNumberFormat="1" applyFont="1" applyFill="1" applyBorder="1" applyAlignment="1"/>
    <xf numFmtId="3" fontId="0" fillId="0" borderId="0" xfId="0" applyNumberFormat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12" fillId="0" borderId="13" xfId="0" applyNumberFormat="1" applyFont="1" applyBorder="1" applyAlignment="1">
      <alignment horizontal="center"/>
    </xf>
    <xf numFmtId="3" fontId="12" fillId="0" borderId="14" xfId="1" applyNumberFormat="1" applyFont="1" applyFill="1" applyBorder="1" applyAlignment="1">
      <alignment horizontal="center"/>
    </xf>
    <xf numFmtId="3" fontId="12" fillId="0" borderId="0" xfId="1" applyNumberFormat="1" applyFont="1" applyFill="1" applyBorder="1" applyAlignment="1">
      <alignment horizontal="center"/>
    </xf>
    <xf numFmtId="3" fontId="12" fillId="0" borderId="11" xfId="1" applyNumberFormat="1" applyFont="1" applyFill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13" fillId="2" borderId="17" xfId="0" applyNumberFormat="1" applyFont="1" applyFill="1" applyBorder="1" applyAlignment="1">
      <alignment horizontal="center"/>
    </xf>
    <xf numFmtId="3" fontId="13" fillId="2" borderId="16" xfId="0" applyNumberFormat="1" applyFont="1" applyFill="1" applyBorder="1" applyAlignment="1">
      <alignment horizontal="center"/>
    </xf>
    <xf numFmtId="3" fontId="13" fillId="2" borderId="43" xfId="1" applyNumberFormat="1" applyFont="1" applyFill="1" applyBorder="1" applyAlignment="1">
      <alignment horizontal="center"/>
    </xf>
    <xf numFmtId="3" fontId="13" fillId="2" borderId="20" xfId="1" applyNumberFormat="1" applyFont="1" applyFill="1" applyBorder="1" applyAlignment="1">
      <alignment horizontal="center"/>
    </xf>
    <xf numFmtId="3" fontId="13" fillId="8" borderId="20" xfId="1" applyNumberFormat="1" applyFont="1" applyFill="1" applyBorder="1" applyAlignment="1">
      <alignment horizontal="center"/>
    </xf>
    <xf numFmtId="0" fontId="16" fillId="0" borderId="0" xfId="0" applyFont="1"/>
    <xf numFmtId="0" fontId="12" fillId="0" borderId="1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164" fontId="12" fillId="0" borderId="14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4" fillId="2" borderId="5" xfId="0" applyFont="1" applyFill="1" applyBorder="1"/>
    <xf numFmtId="0" fontId="0" fillId="2" borderId="38" xfId="0" applyFill="1" applyBorder="1"/>
    <xf numFmtId="3" fontId="11" fillId="0" borderId="0" xfId="0" applyNumberFormat="1" applyFont="1"/>
    <xf numFmtId="168" fontId="12" fillId="0" borderId="15" xfId="1" applyNumberFormat="1" applyFont="1" applyFill="1" applyBorder="1" applyAlignment="1"/>
    <xf numFmtId="168" fontId="12" fillId="0" borderId="3" xfId="1" applyNumberFormat="1" applyFont="1" applyFill="1" applyBorder="1" applyAlignment="1"/>
    <xf numFmtId="3" fontId="0" fillId="0" borderId="1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168" fontId="13" fillId="8" borderId="43" xfId="1" applyNumberFormat="1" applyFont="1" applyFill="1" applyBorder="1" applyAlignment="1"/>
    <xf numFmtId="168" fontId="13" fillId="8" borderId="20" xfId="1" applyNumberFormat="1" applyFont="1" applyFill="1" applyBorder="1" applyAlignment="1"/>
    <xf numFmtId="168" fontId="13" fillId="8" borderId="24" xfId="1" applyNumberFormat="1" applyFont="1" applyFill="1" applyBorder="1" applyAlignment="1"/>
    <xf numFmtId="3" fontId="0" fillId="0" borderId="34" xfId="0" applyNumberFormat="1" applyBorder="1"/>
    <xf numFmtId="3" fontId="0" fillId="0" borderId="35" xfId="0" applyNumberFormat="1" applyBorder="1"/>
    <xf numFmtId="3" fontId="0" fillId="9" borderId="3" xfId="0" applyNumberFormat="1" applyFill="1" applyBorder="1"/>
    <xf numFmtId="0" fontId="4" fillId="2" borderId="1" xfId="0" applyFont="1" applyFill="1" applyBorder="1" applyAlignment="1">
      <alignment horizontal="center"/>
    </xf>
    <xf numFmtId="0" fontId="0" fillId="4" borderId="15" xfId="0" applyFill="1" applyBorder="1"/>
    <xf numFmtId="0" fontId="0" fillId="0" borderId="2" xfId="0" applyBorder="1"/>
    <xf numFmtId="0" fontId="0" fillId="4" borderId="2" xfId="0" applyFill="1" applyBorder="1"/>
    <xf numFmtId="0" fontId="0" fillId="6" borderId="23" xfId="0" applyFill="1" applyBorder="1"/>
    <xf numFmtId="3" fontId="4" fillId="6" borderId="21" xfId="0" applyNumberFormat="1" applyFont="1" applyFill="1" applyBorder="1"/>
    <xf numFmtId="0" fontId="4" fillId="2" borderId="15" xfId="0" applyFont="1" applyFill="1" applyBorder="1"/>
    <xf numFmtId="0" fontId="4" fillId="0" borderId="56" xfId="0" applyFont="1" applyBorder="1"/>
    <xf numFmtId="0" fontId="0" fillId="0" borderId="57" xfId="0" applyBorder="1"/>
    <xf numFmtId="0" fontId="0" fillId="0" borderId="57" xfId="0" applyBorder="1" applyAlignment="1">
      <alignment horizontal="right"/>
    </xf>
    <xf numFmtId="0" fontId="0" fillId="0" borderId="58" xfId="0" applyBorder="1" applyAlignment="1">
      <alignment horizontal="right"/>
    </xf>
    <xf numFmtId="3" fontId="4" fillId="7" borderId="21" xfId="0" applyNumberFormat="1" applyFont="1" applyFill="1" applyBorder="1"/>
    <xf numFmtId="3" fontId="5" fillId="4" borderId="19" xfId="0" applyNumberFormat="1" applyFont="1" applyFill="1" applyBorder="1"/>
    <xf numFmtId="3" fontId="0" fillId="0" borderId="12" xfId="0" applyNumberFormat="1" applyBorder="1"/>
    <xf numFmtId="3" fontId="0" fillId="9" borderId="12" xfId="0" applyNumberFormat="1" applyFill="1" applyBorder="1"/>
    <xf numFmtId="3" fontId="0" fillId="0" borderId="33" xfId="0" applyNumberFormat="1" applyBorder="1"/>
    <xf numFmtId="0" fontId="4" fillId="2" borderId="24" xfId="0" applyFont="1" applyFill="1" applyBorder="1" applyAlignment="1">
      <alignment horizontal="center" vertical="top" wrapText="1"/>
    </xf>
    <xf numFmtId="3" fontId="0" fillId="0" borderId="37" xfId="0" applyNumberFormat="1" applyBorder="1"/>
    <xf numFmtId="0" fontId="0" fillId="2" borderId="12" xfId="0" applyFill="1" applyBorder="1"/>
    <xf numFmtId="0" fontId="0" fillId="2" borderId="11" xfId="0" applyFill="1" applyBorder="1"/>
    <xf numFmtId="0" fontId="0" fillId="2" borderId="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3" fontId="4" fillId="4" borderId="0" xfId="0" applyNumberFormat="1" applyFont="1" applyFill="1"/>
    <xf numFmtId="3" fontId="0" fillId="0" borderId="11" xfId="0" applyNumberFormat="1" applyBorder="1"/>
    <xf numFmtId="3" fontId="5" fillId="4" borderId="0" xfId="0" applyNumberFormat="1" applyFont="1" applyFill="1"/>
    <xf numFmtId="0" fontId="6" fillId="0" borderId="19" xfId="0" applyFont="1" applyBorder="1"/>
    <xf numFmtId="0" fontId="6" fillId="0" borderId="2" xfId="0" applyFont="1" applyBorder="1"/>
    <xf numFmtId="0" fontId="6" fillId="0" borderId="7" xfId="0" applyFont="1" applyBorder="1"/>
    <xf numFmtId="3" fontId="0" fillId="0" borderId="6" xfId="0" applyNumberFormat="1" applyBorder="1"/>
    <xf numFmtId="49" fontId="0" fillId="0" borderId="19" xfId="0" applyNumberFormat="1" applyBorder="1" applyAlignment="1">
      <alignment vertical="top"/>
    </xf>
    <xf numFmtId="167" fontId="0" fillId="0" borderId="0" xfId="0" applyNumberFormat="1"/>
    <xf numFmtId="0" fontId="0" fillId="9" borderId="0" xfId="0" applyFill="1"/>
    <xf numFmtId="167" fontId="0" fillId="9" borderId="0" xfId="0" applyNumberFormat="1" applyFill="1"/>
    <xf numFmtId="167" fontId="0" fillId="0" borderId="2" xfId="0" applyNumberFormat="1" applyBorder="1"/>
    <xf numFmtId="3" fontId="0" fillId="0" borderId="17" xfId="0" applyNumberFormat="1" applyBorder="1"/>
    <xf numFmtId="3" fontId="0" fillId="9" borderId="18" xfId="0" applyNumberFormat="1" applyFill="1" applyBorder="1"/>
    <xf numFmtId="0" fontId="0" fillId="0" borderId="13" xfId="0" applyBorder="1"/>
    <xf numFmtId="0" fontId="0" fillId="0" borderId="3" xfId="0" applyBorder="1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9" fillId="0" borderId="0" xfId="0" applyFont="1"/>
    <xf numFmtId="0" fontId="10" fillId="0" borderId="0" xfId="0" applyFont="1"/>
    <xf numFmtId="4" fontId="0" fillId="0" borderId="0" xfId="0" applyNumberFormat="1"/>
    <xf numFmtId="0" fontId="0" fillId="0" borderId="0" xfId="0" applyAlignment="1">
      <alignment horizontal="left" indent="1"/>
    </xf>
    <xf numFmtId="0" fontId="4" fillId="0" borderId="23" xfId="0" applyFont="1" applyBorder="1"/>
    <xf numFmtId="3" fontId="0" fillId="0" borderId="19" xfId="0" applyNumberFormat="1" applyFill="1" applyBorder="1"/>
    <xf numFmtId="3" fontId="0" fillId="0" borderId="34" xfId="0" applyNumberFormat="1" applyFill="1" applyBorder="1"/>
    <xf numFmtId="3" fontId="0" fillId="0" borderId="35" xfId="0" applyNumberFormat="1" applyFill="1" applyBorder="1"/>
    <xf numFmtId="0" fontId="4" fillId="2" borderId="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3" fontId="0" fillId="0" borderId="36" xfId="0" applyNumberFormat="1" applyFill="1" applyBorder="1"/>
    <xf numFmtId="3" fontId="4" fillId="0" borderId="34" xfId="0" applyNumberFormat="1" applyFont="1" applyFill="1" applyBorder="1"/>
    <xf numFmtId="3" fontId="0" fillId="0" borderId="37" xfId="0" applyNumberFormat="1" applyFill="1" applyBorder="1"/>
    <xf numFmtId="3" fontId="0" fillId="0" borderId="0" xfId="0" applyNumberFormat="1" applyFill="1"/>
    <xf numFmtId="0" fontId="0" fillId="0" borderId="2" xfId="0" applyFill="1" applyBorder="1"/>
    <xf numFmtId="3" fontId="4" fillId="4" borderId="0" xfId="0" applyNumberFormat="1" applyFont="1" applyFill="1" applyBorder="1"/>
    <xf numFmtId="3" fontId="0" fillId="0" borderId="0" xfId="0" applyNumberFormat="1" applyBorder="1"/>
    <xf numFmtId="3" fontId="5" fillId="4" borderId="0" xfId="0" applyNumberFormat="1" applyFont="1" applyFill="1" applyBorder="1"/>
    <xf numFmtId="3" fontId="4" fillId="5" borderId="21" xfId="0" applyNumberFormat="1" applyFont="1" applyFill="1" applyBorder="1"/>
    <xf numFmtId="3" fontId="4" fillId="5" borderId="22" xfId="0" applyNumberFormat="1" applyFont="1" applyFill="1" applyBorder="1"/>
    <xf numFmtId="3" fontId="4" fillId="5" borderId="23" xfId="0" applyNumberFormat="1" applyFont="1" applyFill="1" applyBorder="1"/>
    <xf numFmtId="0" fontId="6" fillId="0" borderId="0" xfId="0" applyFont="1" applyBorder="1"/>
    <xf numFmtId="3" fontId="0" fillId="9" borderId="0" xfId="0" applyNumberFormat="1" applyFill="1" applyBorder="1"/>
    <xf numFmtId="0" fontId="5" fillId="5" borderId="21" xfId="0" applyFont="1" applyFill="1" applyBorder="1"/>
    <xf numFmtId="0" fontId="5" fillId="5" borderId="23" xfId="0" applyFont="1" applyFill="1" applyBorder="1"/>
    <xf numFmtId="3" fontId="0" fillId="0" borderId="2" xfId="0" applyNumberFormat="1" applyFill="1" applyBorder="1"/>
    <xf numFmtId="0" fontId="0" fillId="0" borderId="0" xfId="0" applyFill="1"/>
    <xf numFmtId="3" fontId="0" fillId="0" borderId="16" xfId="0" applyNumberFormat="1" applyFill="1" applyBorder="1"/>
    <xf numFmtId="0" fontId="4" fillId="2" borderId="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3" fontId="0" fillId="0" borderId="12" xfId="0" applyNumberFormat="1" applyFill="1" applyBorder="1"/>
    <xf numFmtId="3" fontId="0" fillId="0" borderId="11" xfId="0" applyNumberFormat="1" applyFill="1" applyBorder="1"/>
    <xf numFmtId="3" fontId="0" fillId="0" borderId="3" xfId="0" applyNumberFormat="1" applyFill="1" applyBorder="1"/>
    <xf numFmtId="3" fontId="4" fillId="0" borderId="14" xfId="0" applyNumberFormat="1" applyFont="1" applyFill="1" applyBorder="1"/>
    <xf numFmtId="3" fontId="4" fillId="0" borderId="15" xfId="0" applyNumberFormat="1" applyFont="1" applyFill="1" applyBorder="1"/>
    <xf numFmtId="1" fontId="4" fillId="2" borderId="5" xfId="0" applyNumberFormat="1" applyFont="1" applyFill="1" applyBorder="1" applyAlignment="1">
      <alignment horizontal="center"/>
    </xf>
    <xf numFmtId="3" fontId="4" fillId="2" borderId="59" xfId="0" applyNumberFormat="1" applyFont="1" applyFill="1" applyBorder="1" applyAlignment="1">
      <alignment horizontal="center"/>
    </xf>
    <xf numFmtId="3" fontId="4" fillId="3" borderId="38" xfId="0" applyNumberFormat="1" applyFont="1" applyFill="1" applyBorder="1"/>
    <xf numFmtId="3" fontId="4" fillId="3" borderId="2" xfId="0" applyNumberFormat="1" applyFont="1" applyFill="1" applyBorder="1"/>
    <xf numFmtId="3" fontId="4" fillId="4" borderId="38" xfId="0" applyNumberFormat="1" applyFont="1" applyFill="1" applyBorder="1"/>
    <xf numFmtId="3" fontId="0" fillId="0" borderId="38" xfId="0" applyNumberFormat="1" applyBorder="1"/>
    <xf numFmtId="3" fontId="0" fillId="0" borderId="60" xfId="0" applyNumberFormat="1" applyBorder="1"/>
    <xf numFmtId="3" fontId="0" fillId="0" borderId="61" xfId="0" applyNumberFormat="1" applyBorder="1"/>
    <xf numFmtId="3" fontId="4" fillId="0" borderId="38" xfId="0" applyNumberFormat="1" applyFont="1" applyBorder="1"/>
    <xf numFmtId="3" fontId="0" fillId="4" borderId="38" xfId="0" applyNumberFormat="1" applyFill="1" applyBorder="1"/>
    <xf numFmtId="3" fontId="0" fillId="4" borderId="2" xfId="0" applyNumberFormat="1" applyFill="1" applyBorder="1"/>
    <xf numFmtId="3" fontId="0" fillId="4" borderId="60" xfId="0" applyNumberFormat="1" applyFill="1" applyBorder="1"/>
    <xf numFmtId="3" fontId="0" fillId="4" borderId="61" xfId="0" applyNumberFormat="1" applyFill="1" applyBorder="1"/>
    <xf numFmtId="0" fontId="0" fillId="0" borderId="26" xfId="0" applyBorder="1"/>
    <xf numFmtId="3" fontId="4" fillId="3" borderId="62" xfId="0" applyNumberFormat="1" applyFont="1" applyFill="1" applyBorder="1"/>
    <xf numFmtId="3" fontId="4" fillId="3" borderId="3" xfId="0" applyNumberFormat="1" applyFont="1" applyFill="1" applyBorder="1"/>
    <xf numFmtId="1" fontId="4" fillId="2" borderId="13" xfId="0" applyNumberFormat="1" applyFont="1" applyFill="1" applyBorder="1" applyAlignment="1">
      <alignment horizontal="center"/>
    </xf>
    <xf numFmtId="3" fontId="4" fillId="2" borderId="17" xfId="0" applyNumberFormat="1" applyFont="1" applyFill="1" applyBorder="1" applyAlignment="1">
      <alignment horizontal="center"/>
    </xf>
    <xf numFmtId="3" fontId="4" fillId="3" borderId="63" xfId="0" applyNumberFormat="1" applyFont="1" applyFill="1" applyBorder="1"/>
    <xf numFmtId="3" fontId="4" fillId="3" borderId="64" xfId="0" applyNumberFormat="1" applyFont="1" applyFill="1" applyBorder="1"/>
    <xf numFmtId="3" fontId="0" fillId="0" borderId="7" xfId="0" applyNumberFormat="1" applyBorder="1"/>
    <xf numFmtId="3" fontId="4" fillId="4" borderId="65" xfId="0" applyNumberFormat="1" applyFont="1" applyFill="1" applyBorder="1"/>
    <xf numFmtId="3" fontId="4" fillId="4" borderId="66" xfId="0" applyNumberFormat="1" applyFont="1" applyFill="1" applyBorder="1"/>
    <xf numFmtId="3" fontId="0" fillId="0" borderId="36" xfId="0" applyNumberFormat="1" applyBorder="1"/>
    <xf numFmtId="3" fontId="4" fillId="3" borderId="19" xfId="0" applyNumberFormat="1" applyFont="1" applyFill="1" applyBorder="1"/>
    <xf numFmtId="3" fontId="4" fillId="0" borderId="19" xfId="0" applyNumberFormat="1" applyFont="1" applyBorder="1"/>
    <xf numFmtId="3" fontId="4" fillId="0" borderId="34" xfId="0" applyNumberFormat="1" applyFont="1" applyBorder="1"/>
    <xf numFmtId="3" fontId="0" fillId="4" borderId="19" xfId="0" applyNumberFormat="1" applyFill="1" applyBorder="1"/>
    <xf numFmtId="3" fontId="0" fillId="4" borderId="7" xfId="0" applyNumberFormat="1" applyFill="1" applyBorder="1"/>
    <xf numFmtId="3" fontId="0" fillId="0" borderId="26" xfId="0" applyNumberFormat="1" applyBorder="1"/>
    <xf numFmtId="3" fontId="4" fillId="3" borderId="12" xfId="0" applyNumberFormat="1" applyFont="1" applyFill="1" applyBorder="1"/>
    <xf numFmtId="0" fontId="0" fillId="0" borderId="0" xfId="0" applyFill="1" applyBorder="1"/>
    <xf numFmtId="167" fontId="0" fillId="0" borderId="2" xfId="0" applyNumberFormat="1" applyFill="1" applyBorder="1"/>
    <xf numFmtId="3" fontId="0" fillId="0" borderId="17" xfId="0" applyNumberFormat="1" applyFill="1" applyBorder="1"/>
    <xf numFmtId="3" fontId="0" fillId="0" borderId="18" xfId="0" applyNumberFormat="1" applyFill="1" applyBorder="1"/>
    <xf numFmtId="0" fontId="4" fillId="2" borderId="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3" fontId="4" fillId="0" borderId="19" xfId="0" applyNumberFormat="1" applyFont="1" applyFill="1" applyBorder="1"/>
    <xf numFmtId="3" fontId="4" fillId="0" borderId="0" xfId="0" applyNumberFormat="1" applyFont="1" applyFill="1" applyBorder="1"/>
    <xf numFmtId="3" fontId="4" fillId="0" borderId="2" xfId="0" applyNumberFormat="1" applyFont="1" applyFill="1" applyBorder="1"/>
    <xf numFmtId="0" fontId="4" fillId="0" borderId="19" xfId="0" applyFont="1" applyFill="1" applyBorder="1"/>
    <xf numFmtId="3" fontId="4" fillId="0" borderId="0" xfId="0" applyNumberFormat="1" applyFont="1" applyBorder="1"/>
    <xf numFmtId="3" fontId="4" fillId="9" borderId="19" xfId="0" applyNumberFormat="1" applyFont="1" applyFill="1" applyBorder="1"/>
    <xf numFmtId="3" fontId="4" fillId="9" borderId="0" xfId="0" applyNumberFormat="1" applyFont="1" applyFill="1" applyBorder="1"/>
    <xf numFmtId="3" fontId="4" fillId="9" borderId="2" xfId="0" applyNumberFormat="1" applyFont="1" applyFill="1" applyBorder="1"/>
    <xf numFmtId="3" fontId="0" fillId="0" borderId="0" xfId="0" applyNumberFormat="1" applyFill="1" applyBorder="1"/>
    <xf numFmtId="0" fontId="4" fillId="2" borderId="13" xfId="0" applyFont="1" applyFill="1" applyBorder="1" applyAlignment="1">
      <alignment horizontal="center"/>
    </xf>
    <xf numFmtId="167" fontId="0" fillId="0" borderId="0" xfId="0" applyNumberFormat="1" applyBorder="1"/>
    <xf numFmtId="167" fontId="0" fillId="0" borderId="16" xfId="0" applyNumberFormat="1" applyBorder="1"/>
    <xf numFmtId="0" fontId="0" fillId="0" borderId="18" xfId="0" applyBorder="1"/>
    <xf numFmtId="0" fontId="4" fillId="2" borderId="2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0" fontId="13" fillId="6" borderId="10" xfId="0" applyFont="1" applyFill="1" applyBorder="1" applyAlignment="1">
      <alignment horizontal="center"/>
    </xf>
  </cellXfs>
  <cellStyles count="6">
    <cellStyle name="Čárka" xfId="1" builtinId="3"/>
    <cellStyle name="Čárka 2" xfId="3" xr:uid="{00000000-0005-0000-0000-000001000000}"/>
    <cellStyle name="Čárka 3" xfId="4" xr:uid="{00000000-0005-0000-0000-000002000000}"/>
    <cellStyle name="Čárka 3 2" xfId="5" xr:uid="{00000000-0005-0000-0000-000003000000}"/>
    <cellStyle name="Normální" xfId="0" builtinId="0"/>
    <cellStyle name="normální_List1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72.xml><?xml version="1.0" encoding="utf-8"?>
<formControlPr xmlns="http://schemas.microsoft.com/office/spreadsheetml/2009/9/main" objectType="Button" lockText="1"/>
</file>

<file path=xl/ctrlProps/ctrlProp473.xml><?xml version="1.0" encoding="utf-8"?>
<formControlPr xmlns="http://schemas.microsoft.com/office/spreadsheetml/2009/9/main" objectType="Button" lockText="1"/>
</file>

<file path=xl/ctrlProps/ctrlProp474.xml><?xml version="1.0" encoding="utf-8"?>
<formControlPr xmlns="http://schemas.microsoft.com/office/spreadsheetml/2009/9/main" objectType="Button" lockText="1"/>
</file>

<file path=xl/ctrlProps/ctrlProp475.xml><?xml version="1.0" encoding="utf-8"?>
<formControlPr xmlns="http://schemas.microsoft.com/office/spreadsheetml/2009/9/main" objectType="Button" lockText="1"/>
</file>

<file path=xl/ctrlProps/ctrlProp476.xml><?xml version="1.0" encoding="utf-8"?>
<formControlPr xmlns="http://schemas.microsoft.com/office/spreadsheetml/2009/9/main" objectType="Button" lockText="1"/>
</file>

<file path=xl/ctrlProps/ctrlProp477.xml><?xml version="1.0" encoding="utf-8"?>
<formControlPr xmlns="http://schemas.microsoft.com/office/spreadsheetml/2009/9/main" objectType="Button" lockText="1"/>
</file>

<file path=xl/ctrlProps/ctrlProp478.xml><?xml version="1.0" encoding="utf-8"?>
<formControlPr xmlns="http://schemas.microsoft.com/office/spreadsheetml/2009/9/main" objectType="Button" lockText="1"/>
</file>

<file path=xl/ctrlProps/ctrlProp479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80.xml><?xml version="1.0" encoding="utf-8"?>
<formControlPr xmlns="http://schemas.microsoft.com/office/spreadsheetml/2009/9/main" objectType="Button" lockText="1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85.xml><?xml version="1.0" encoding="utf-8"?>
<formControlPr xmlns="http://schemas.microsoft.com/office/spreadsheetml/2009/9/main" objectType="Button" lockText="1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490.xml><?xml version="1.0" encoding="utf-8"?>
<formControlPr xmlns="http://schemas.microsoft.com/office/spreadsheetml/2009/9/main" objectType="Button" lockText="1"/>
</file>

<file path=xl/ctrlProps/ctrlProp491.xml><?xml version="1.0" encoding="utf-8"?>
<formControlPr xmlns="http://schemas.microsoft.com/office/spreadsheetml/2009/9/main" objectType="Button" lockText="1"/>
</file>

<file path=xl/ctrlProps/ctrlProp492.xml><?xml version="1.0" encoding="utf-8"?>
<formControlPr xmlns="http://schemas.microsoft.com/office/spreadsheetml/2009/9/main" objectType="Button" lockText="1"/>
</file>

<file path=xl/ctrlProps/ctrlProp493.xml><?xml version="1.0" encoding="utf-8"?>
<formControlPr xmlns="http://schemas.microsoft.com/office/spreadsheetml/2009/9/main" objectType="Button" lockText="1"/>
</file>

<file path=xl/ctrlProps/ctrlProp494.xml><?xml version="1.0" encoding="utf-8"?>
<formControlPr xmlns="http://schemas.microsoft.com/office/spreadsheetml/2009/9/main" objectType="Button" lockText="1"/>
</file>

<file path=xl/ctrlProps/ctrlProp495.xml><?xml version="1.0" encoding="utf-8"?>
<formControlPr xmlns="http://schemas.microsoft.com/office/spreadsheetml/2009/9/main" objectType="Button" lockText="1"/>
</file>

<file path=xl/ctrlProps/ctrlProp496.xml><?xml version="1.0" encoding="utf-8"?>
<formControlPr xmlns="http://schemas.microsoft.com/office/spreadsheetml/2009/9/main" objectType="Button" lockText="1"/>
</file>

<file path=xl/ctrlProps/ctrlProp497.xml><?xml version="1.0" encoding="utf-8"?>
<formControlPr xmlns="http://schemas.microsoft.com/office/spreadsheetml/2009/9/main" objectType="Button" lockText="1"/>
</file>

<file path=xl/ctrlProps/ctrlProp498.xml><?xml version="1.0" encoding="utf-8"?>
<formControlPr xmlns="http://schemas.microsoft.com/office/spreadsheetml/2009/9/main" objectType="Button" lockText="1"/>
</file>

<file path=xl/ctrlProps/ctrlProp49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00.xml><?xml version="1.0" encoding="utf-8"?>
<formControlPr xmlns="http://schemas.microsoft.com/office/spreadsheetml/2009/9/main" objectType="Button" lockText="1"/>
</file>

<file path=xl/ctrlProps/ctrlProp501.xml><?xml version="1.0" encoding="utf-8"?>
<formControlPr xmlns="http://schemas.microsoft.com/office/spreadsheetml/2009/9/main" objectType="Button" lockText="1"/>
</file>

<file path=xl/ctrlProps/ctrlProp502.xml><?xml version="1.0" encoding="utf-8"?>
<formControlPr xmlns="http://schemas.microsoft.com/office/spreadsheetml/2009/9/main" objectType="Button" lockText="1"/>
</file>

<file path=xl/ctrlProps/ctrlProp503.xml><?xml version="1.0" encoding="utf-8"?>
<formControlPr xmlns="http://schemas.microsoft.com/office/spreadsheetml/2009/9/main" objectType="Button" lockText="1"/>
</file>

<file path=xl/ctrlProps/ctrlProp504.xml><?xml version="1.0" encoding="utf-8"?>
<formControlPr xmlns="http://schemas.microsoft.com/office/spreadsheetml/2009/9/main" objectType="Button" lockText="1"/>
</file>

<file path=xl/ctrlProps/ctrlProp505.xml><?xml version="1.0" encoding="utf-8"?>
<formControlPr xmlns="http://schemas.microsoft.com/office/spreadsheetml/2009/9/main" objectType="Button" lockText="1"/>
</file>

<file path=xl/ctrlProps/ctrlProp506.xml><?xml version="1.0" encoding="utf-8"?>
<formControlPr xmlns="http://schemas.microsoft.com/office/spreadsheetml/2009/9/main" objectType="Button" lockText="1"/>
</file>

<file path=xl/ctrlProps/ctrlProp507.xml><?xml version="1.0" encoding="utf-8"?>
<formControlPr xmlns="http://schemas.microsoft.com/office/spreadsheetml/2009/9/main" objectType="Button" lockText="1"/>
</file>

<file path=xl/ctrlProps/ctrlProp508.xml><?xml version="1.0" encoding="utf-8"?>
<formControlPr xmlns="http://schemas.microsoft.com/office/spreadsheetml/2009/9/main" objectType="Button" lockText="1"/>
</file>

<file path=xl/ctrlProps/ctrlProp509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10.xml><?xml version="1.0" encoding="utf-8"?>
<formControlPr xmlns="http://schemas.microsoft.com/office/spreadsheetml/2009/9/main" objectType="Button" lockText="1"/>
</file>

<file path=xl/ctrlProps/ctrlProp511.xml><?xml version="1.0" encoding="utf-8"?>
<formControlPr xmlns="http://schemas.microsoft.com/office/spreadsheetml/2009/9/main" objectType="Button" lockText="1"/>
</file>

<file path=xl/ctrlProps/ctrlProp512.xml><?xml version="1.0" encoding="utf-8"?>
<formControlPr xmlns="http://schemas.microsoft.com/office/spreadsheetml/2009/9/main" objectType="Button" lockText="1"/>
</file>

<file path=xl/ctrlProps/ctrlProp513.xml><?xml version="1.0" encoding="utf-8"?>
<formControlPr xmlns="http://schemas.microsoft.com/office/spreadsheetml/2009/9/main" objectType="Button" lockText="1"/>
</file>

<file path=xl/ctrlProps/ctrlProp514.xml><?xml version="1.0" encoding="utf-8"?>
<formControlPr xmlns="http://schemas.microsoft.com/office/spreadsheetml/2009/9/main" objectType="Button" lockText="1"/>
</file>

<file path=xl/ctrlProps/ctrlProp515.xml><?xml version="1.0" encoding="utf-8"?>
<formControlPr xmlns="http://schemas.microsoft.com/office/spreadsheetml/2009/9/main" objectType="Button" lockText="1"/>
</file>

<file path=xl/ctrlProps/ctrlProp516.xml><?xml version="1.0" encoding="utf-8"?>
<formControlPr xmlns="http://schemas.microsoft.com/office/spreadsheetml/2009/9/main" objectType="Button" lockText="1"/>
</file>

<file path=xl/ctrlProps/ctrlProp517.xml><?xml version="1.0" encoding="utf-8"?>
<formControlPr xmlns="http://schemas.microsoft.com/office/spreadsheetml/2009/9/main" objectType="Button" lockText="1"/>
</file>

<file path=xl/ctrlProps/ctrlProp518.xml><?xml version="1.0" encoding="utf-8"?>
<formControlPr xmlns="http://schemas.microsoft.com/office/spreadsheetml/2009/9/main" objectType="Button" lockText="1"/>
</file>

<file path=xl/ctrlProps/ctrlProp519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20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118" name="Button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148" name="Button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149" name="Button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150" name="Button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151" name="Button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152" name="Button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153" name="Button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154" name="Button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216" name="Button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2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217" name="Button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2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218" name="Button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2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219" name="Button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2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220" name="Button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2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221" name="Button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2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222" name="Button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2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223" name="Button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2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224" name="Button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2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225" name="Button 129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2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226" name="Button 130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2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227" name="Button 131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2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228" name="Button 132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2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229" name="Button 133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2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230" name="Button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2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231" name="Button 135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2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56</xdr:row>
          <xdr:rowOff>38100</xdr:rowOff>
        </xdr:from>
        <xdr:to>
          <xdr:col>12</xdr:col>
          <xdr:colOff>1066800</xdr:colOff>
          <xdr:row>57</xdr:row>
          <xdr:rowOff>95250</xdr:rowOff>
        </xdr:to>
        <xdr:sp macro="" textlink="">
          <xdr:nvSpPr>
            <xdr:cNvPr id="4323" name="Button 227" hidden="1">
              <a:extLst>
                <a:ext uri="{63B3BB69-23CF-44E3-9099-C40C66FF867C}">
                  <a14:compatExt spid="_x0000_s4323"/>
                </a:ext>
                <a:ext uri="{FF2B5EF4-FFF2-40B4-BE49-F238E27FC236}">
                  <a16:creationId xmlns:a16="http://schemas.microsoft.com/office/drawing/2014/main" id="{00000000-0008-0000-0200-0000E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56</xdr:row>
          <xdr:rowOff>38100</xdr:rowOff>
        </xdr:from>
        <xdr:to>
          <xdr:col>12</xdr:col>
          <xdr:colOff>1066800</xdr:colOff>
          <xdr:row>57</xdr:row>
          <xdr:rowOff>95250</xdr:rowOff>
        </xdr:to>
        <xdr:sp macro="" textlink="">
          <xdr:nvSpPr>
            <xdr:cNvPr id="4324" name="Button 228" hidden="1">
              <a:extLst>
                <a:ext uri="{63B3BB69-23CF-44E3-9099-C40C66FF867C}">
                  <a14:compatExt spid="_x0000_s4324"/>
                </a:ext>
                <a:ext uri="{FF2B5EF4-FFF2-40B4-BE49-F238E27FC236}">
                  <a16:creationId xmlns:a16="http://schemas.microsoft.com/office/drawing/2014/main" id="{00000000-0008-0000-0200-0000E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56</xdr:row>
          <xdr:rowOff>38100</xdr:rowOff>
        </xdr:from>
        <xdr:to>
          <xdr:col>12</xdr:col>
          <xdr:colOff>1066800</xdr:colOff>
          <xdr:row>57</xdr:row>
          <xdr:rowOff>95250</xdr:rowOff>
        </xdr:to>
        <xdr:sp macro="" textlink="">
          <xdr:nvSpPr>
            <xdr:cNvPr id="4325" name="Button 229" hidden="1">
              <a:extLst>
                <a:ext uri="{63B3BB69-23CF-44E3-9099-C40C66FF867C}">
                  <a14:compatExt spid="_x0000_s4325"/>
                </a:ext>
                <a:ext uri="{FF2B5EF4-FFF2-40B4-BE49-F238E27FC236}">
                  <a16:creationId xmlns:a16="http://schemas.microsoft.com/office/drawing/2014/main" id="{00000000-0008-0000-0200-0000E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56</xdr:row>
          <xdr:rowOff>38100</xdr:rowOff>
        </xdr:from>
        <xdr:to>
          <xdr:col>12</xdr:col>
          <xdr:colOff>1066800</xdr:colOff>
          <xdr:row>57</xdr:row>
          <xdr:rowOff>95250</xdr:rowOff>
        </xdr:to>
        <xdr:sp macro="" textlink="">
          <xdr:nvSpPr>
            <xdr:cNvPr id="4326" name="Button 230" hidden="1">
              <a:extLst>
                <a:ext uri="{63B3BB69-23CF-44E3-9099-C40C66FF867C}">
                  <a14:compatExt spid="_x0000_s4326"/>
                </a:ext>
                <a:ext uri="{FF2B5EF4-FFF2-40B4-BE49-F238E27FC236}">
                  <a16:creationId xmlns:a16="http://schemas.microsoft.com/office/drawing/2014/main" id="{00000000-0008-0000-0200-0000E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56</xdr:row>
          <xdr:rowOff>38100</xdr:rowOff>
        </xdr:from>
        <xdr:to>
          <xdr:col>12</xdr:col>
          <xdr:colOff>1066800</xdr:colOff>
          <xdr:row>57</xdr:row>
          <xdr:rowOff>95250</xdr:rowOff>
        </xdr:to>
        <xdr:sp macro="" textlink="">
          <xdr:nvSpPr>
            <xdr:cNvPr id="4327" name="Button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2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56</xdr:row>
          <xdr:rowOff>38100</xdr:rowOff>
        </xdr:from>
        <xdr:to>
          <xdr:col>12</xdr:col>
          <xdr:colOff>1066800</xdr:colOff>
          <xdr:row>57</xdr:row>
          <xdr:rowOff>95250</xdr:rowOff>
        </xdr:to>
        <xdr:sp macro="" textlink="">
          <xdr:nvSpPr>
            <xdr:cNvPr id="4328" name="Button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2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56</xdr:row>
          <xdr:rowOff>38100</xdr:rowOff>
        </xdr:from>
        <xdr:to>
          <xdr:col>12</xdr:col>
          <xdr:colOff>1066800</xdr:colOff>
          <xdr:row>57</xdr:row>
          <xdr:rowOff>95250</xdr:rowOff>
        </xdr:to>
        <xdr:sp macro="" textlink="">
          <xdr:nvSpPr>
            <xdr:cNvPr id="4329" name="Button 233" hidden="1">
              <a:extLst>
                <a:ext uri="{63B3BB69-23CF-44E3-9099-C40C66FF867C}">
                  <a14:compatExt spid="_x0000_s4329"/>
                </a:ext>
                <a:ext uri="{FF2B5EF4-FFF2-40B4-BE49-F238E27FC236}">
                  <a16:creationId xmlns:a16="http://schemas.microsoft.com/office/drawing/2014/main" id="{00000000-0008-0000-0200-0000E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56</xdr:row>
          <xdr:rowOff>38100</xdr:rowOff>
        </xdr:from>
        <xdr:to>
          <xdr:col>12</xdr:col>
          <xdr:colOff>1066800</xdr:colOff>
          <xdr:row>57</xdr:row>
          <xdr:rowOff>95250</xdr:rowOff>
        </xdr:to>
        <xdr:sp macro="" textlink="">
          <xdr:nvSpPr>
            <xdr:cNvPr id="4330" name="Button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2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31" name="Button 235" hidden="1">
              <a:extLst>
                <a:ext uri="{63B3BB69-23CF-44E3-9099-C40C66FF867C}">
                  <a14:compatExt spid="_x0000_s4331"/>
                </a:ext>
                <a:ext uri="{FF2B5EF4-FFF2-40B4-BE49-F238E27FC236}">
                  <a16:creationId xmlns:a16="http://schemas.microsoft.com/office/drawing/2014/main" id="{00000000-0008-0000-0200-0000E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32" name="Button 236" hidden="1">
              <a:extLst>
                <a:ext uri="{63B3BB69-23CF-44E3-9099-C40C66FF867C}">
                  <a14:compatExt spid="_x0000_s4332"/>
                </a:ext>
                <a:ext uri="{FF2B5EF4-FFF2-40B4-BE49-F238E27FC236}">
                  <a16:creationId xmlns:a16="http://schemas.microsoft.com/office/drawing/2014/main" id="{00000000-0008-0000-0200-0000E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33" name="Button 237" hidden="1">
              <a:extLst>
                <a:ext uri="{63B3BB69-23CF-44E3-9099-C40C66FF867C}">
                  <a14:compatExt spid="_x0000_s4333"/>
                </a:ext>
                <a:ext uri="{FF2B5EF4-FFF2-40B4-BE49-F238E27FC236}">
                  <a16:creationId xmlns:a16="http://schemas.microsoft.com/office/drawing/2014/main" id="{00000000-0008-0000-0200-0000E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34" name="Button 238" hidden="1">
              <a:extLst>
                <a:ext uri="{63B3BB69-23CF-44E3-9099-C40C66FF867C}">
                  <a14:compatExt spid="_x0000_s4334"/>
                </a:ext>
                <a:ext uri="{FF2B5EF4-FFF2-40B4-BE49-F238E27FC236}">
                  <a16:creationId xmlns:a16="http://schemas.microsoft.com/office/drawing/2014/main" id="{00000000-0008-0000-0200-0000E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35" name="Button 239" hidden="1">
              <a:extLst>
                <a:ext uri="{63B3BB69-23CF-44E3-9099-C40C66FF867C}">
                  <a14:compatExt spid="_x0000_s4335"/>
                </a:ext>
                <a:ext uri="{FF2B5EF4-FFF2-40B4-BE49-F238E27FC236}">
                  <a16:creationId xmlns:a16="http://schemas.microsoft.com/office/drawing/2014/main" id="{00000000-0008-0000-0200-0000E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36" name="Button 240" hidden="1">
              <a:extLst>
                <a:ext uri="{63B3BB69-23CF-44E3-9099-C40C66FF867C}">
                  <a14:compatExt spid="_x0000_s4336"/>
                </a:ext>
                <a:ext uri="{FF2B5EF4-FFF2-40B4-BE49-F238E27FC236}">
                  <a16:creationId xmlns:a16="http://schemas.microsoft.com/office/drawing/2014/main" id="{00000000-0008-0000-0200-0000F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37" name="Button 241" hidden="1">
              <a:extLst>
                <a:ext uri="{63B3BB69-23CF-44E3-9099-C40C66FF867C}">
                  <a14:compatExt spid="_x0000_s4337"/>
                </a:ext>
                <a:ext uri="{FF2B5EF4-FFF2-40B4-BE49-F238E27FC236}">
                  <a16:creationId xmlns:a16="http://schemas.microsoft.com/office/drawing/2014/main" id="{00000000-0008-0000-0200-0000F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38" name="Button 242" hidden="1">
              <a:extLst>
                <a:ext uri="{63B3BB69-23CF-44E3-9099-C40C66FF867C}">
                  <a14:compatExt spid="_x0000_s4338"/>
                </a:ext>
                <a:ext uri="{FF2B5EF4-FFF2-40B4-BE49-F238E27FC236}">
                  <a16:creationId xmlns:a16="http://schemas.microsoft.com/office/drawing/2014/main" id="{00000000-0008-0000-0200-0000F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339" name="Button 243" hidden="1">
              <a:extLst>
                <a:ext uri="{63B3BB69-23CF-44E3-9099-C40C66FF867C}">
                  <a14:compatExt spid="_x0000_s4339"/>
                </a:ext>
                <a:ext uri="{FF2B5EF4-FFF2-40B4-BE49-F238E27FC236}">
                  <a16:creationId xmlns:a16="http://schemas.microsoft.com/office/drawing/2014/main" id="{00000000-0008-0000-0200-0000F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340" name="Button 244" hidden="1">
              <a:extLst>
                <a:ext uri="{63B3BB69-23CF-44E3-9099-C40C66FF867C}">
                  <a14:compatExt spid="_x0000_s4340"/>
                </a:ext>
                <a:ext uri="{FF2B5EF4-FFF2-40B4-BE49-F238E27FC236}">
                  <a16:creationId xmlns:a16="http://schemas.microsoft.com/office/drawing/2014/main" id="{00000000-0008-0000-0200-0000F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341" name="Button 245" hidden="1">
              <a:extLst>
                <a:ext uri="{63B3BB69-23CF-44E3-9099-C40C66FF867C}">
                  <a14:compatExt spid="_x0000_s4341"/>
                </a:ext>
                <a:ext uri="{FF2B5EF4-FFF2-40B4-BE49-F238E27FC236}">
                  <a16:creationId xmlns:a16="http://schemas.microsoft.com/office/drawing/2014/main" id="{00000000-0008-0000-0200-0000F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342" name="Button 246" hidden="1">
              <a:extLst>
                <a:ext uri="{63B3BB69-23CF-44E3-9099-C40C66FF867C}">
                  <a14:compatExt spid="_x0000_s4342"/>
                </a:ext>
                <a:ext uri="{FF2B5EF4-FFF2-40B4-BE49-F238E27FC236}">
                  <a16:creationId xmlns:a16="http://schemas.microsoft.com/office/drawing/2014/main" id="{00000000-0008-0000-0200-0000F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343" name="Button 247" hidden="1">
              <a:extLst>
                <a:ext uri="{63B3BB69-23CF-44E3-9099-C40C66FF867C}">
                  <a14:compatExt spid="_x0000_s4343"/>
                </a:ext>
                <a:ext uri="{FF2B5EF4-FFF2-40B4-BE49-F238E27FC236}">
                  <a16:creationId xmlns:a16="http://schemas.microsoft.com/office/drawing/2014/main" id="{00000000-0008-0000-0200-0000F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344" name="Button 248" hidden="1">
              <a:extLst>
                <a:ext uri="{63B3BB69-23CF-44E3-9099-C40C66FF867C}">
                  <a14:compatExt spid="_x0000_s4344"/>
                </a:ext>
                <a:ext uri="{FF2B5EF4-FFF2-40B4-BE49-F238E27FC236}">
                  <a16:creationId xmlns:a16="http://schemas.microsoft.com/office/drawing/2014/main" id="{00000000-0008-0000-0200-0000F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345" name="Button 249" hidden="1">
              <a:extLst>
                <a:ext uri="{63B3BB69-23CF-44E3-9099-C40C66FF867C}">
                  <a14:compatExt spid="_x0000_s4345"/>
                </a:ext>
                <a:ext uri="{FF2B5EF4-FFF2-40B4-BE49-F238E27FC236}">
                  <a16:creationId xmlns:a16="http://schemas.microsoft.com/office/drawing/2014/main" id="{00000000-0008-0000-0200-0000F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346" name="Button 250" hidden="1">
              <a:extLst>
                <a:ext uri="{63B3BB69-23CF-44E3-9099-C40C66FF867C}">
                  <a14:compatExt spid="_x0000_s4346"/>
                </a:ext>
                <a:ext uri="{FF2B5EF4-FFF2-40B4-BE49-F238E27FC236}">
                  <a16:creationId xmlns:a16="http://schemas.microsoft.com/office/drawing/2014/main" id="{00000000-0008-0000-0200-0000F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47" name="Button 251" hidden="1">
              <a:extLst>
                <a:ext uri="{63B3BB69-23CF-44E3-9099-C40C66FF867C}">
                  <a14:compatExt spid="_x0000_s4347"/>
                </a:ext>
                <a:ext uri="{FF2B5EF4-FFF2-40B4-BE49-F238E27FC236}">
                  <a16:creationId xmlns:a16="http://schemas.microsoft.com/office/drawing/2014/main" id="{00000000-0008-0000-0200-0000F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48" name="Button 252" hidden="1">
              <a:extLst>
                <a:ext uri="{63B3BB69-23CF-44E3-9099-C40C66FF867C}">
                  <a14:compatExt spid="_x0000_s4348"/>
                </a:ext>
                <a:ext uri="{FF2B5EF4-FFF2-40B4-BE49-F238E27FC236}">
                  <a16:creationId xmlns:a16="http://schemas.microsoft.com/office/drawing/2014/main" id="{00000000-0008-0000-0200-0000F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49" name="Button 253" hidden="1">
              <a:extLst>
                <a:ext uri="{63B3BB69-23CF-44E3-9099-C40C66FF867C}">
                  <a14:compatExt spid="_x0000_s4349"/>
                </a:ext>
                <a:ext uri="{FF2B5EF4-FFF2-40B4-BE49-F238E27FC236}">
                  <a16:creationId xmlns:a16="http://schemas.microsoft.com/office/drawing/2014/main" id="{00000000-0008-0000-0200-0000F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50" name="Button 254" hidden="1">
              <a:extLst>
                <a:ext uri="{63B3BB69-23CF-44E3-9099-C40C66FF867C}">
                  <a14:compatExt spid="_x0000_s4350"/>
                </a:ext>
                <a:ext uri="{FF2B5EF4-FFF2-40B4-BE49-F238E27FC236}">
                  <a16:creationId xmlns:a16="http://schemas.microsoft.com/office/drawing/2014/main" id="{00000000-0008-0000-0200-0000F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51" name="Button 255" hidden="1">
              <a:extLst>
                <a:ext uri="{63B3BB69-23CF-44E3-9099-C40C66FF867C}">
                  <a14:compatExt spid="_x0000_s4351"/>
                </a:ext>
                <a:ext uri="{FF2B5EF4-FFF2-40B4-BE49-F238E27FC236}">
                  <a16:creationId xmlns:a16="http://schemas.microsoft.com/office/drawing/2014/main" id="{00000000-0008-0000-0200-0000F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52" name="Button 256" hidden="1">
              <a:extLst>
                <a:ext uri="{63B3BB69-23CF-44E3-9099-C40C66FF867C}">
                  <a14:compatExt spid="_x0000_s4352"/>
                </a:ext>
                <a:ext uri="{FF2B5EF4-FFF2-40B4-BE49-F238E27FC236}">
                  <a16:creationId xmlns:a16="http://schemas.microsoft.com/office/drawing/2014/main" id="{00000000-0008-0000-0200-00000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53" name="Button 257" hidden="1">
              <a:extLst>
                <a:ext uri="{63B3BB69-23CF-44E3-9099-C40C66FF867C}">
                  <a14:compatExt spid="_x0000_s4353"/>
                </a:ext>
                <a:ext uri="{FF2B5EF4-FFF2-40B4-BE49-F238E27FC236}">
                  <a16:creationId xmlns:a16="http://schemas.microsoft.com/office/drawing/2014/main" id="{00000000-0008-0000-0200-00000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54" name="Button 258" hidden="1">
              <a:extLst>
                <a:ext uri="{63B3BB69-23CF-44E3-9099-C40C66FF867C}">
                  <a14:compatExt spid="_x0000_s4354"/>
                </a:ext>
                <a:ext uri="{FF2B5EF4-FFF2-40B4-BE49-F238E27FC236}">
                  <a16:creationId xmlns:a16="http://schemas.microsoft.com/office/drawing/2014/main" id="{00000000-0008-0000-0200-00000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55" name="Button 259" hidden="1">
              <a:extLst>
                <a:ext uri="{63B3BB69-23CF-44E3-9099-C40C66FF867C}">
                  <a14:compatExt spid="_x0000_s4355"/>
                </a:ext>
                <a:ext uri="{FF2B5EF4-FFF2-40B4-BE49-F238E27FC236}">
                  <a16:creationId xmlns:a16="http://schemas.microsoft.com/office/drawing/2014/main" id="{00000000-0008-0000-0200-00000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56" name="Button 260" hidden="1">
              <a:extLst>
                <a:ext uri="{63B3BB69-23CF-44E3-9099-C40C66FF867C}">
                  <a14:compatExt spid="_x0000_s4356"/>
                </a:ext>
                <a:ext uri="{FF2B5EF4-FFF2-40B4-BE49-F238E27FC236}">
                  <a16:creationId xmlns:a16="http://schemas.microsoft.com/office/drawing/2014/main" id="{00000000-0008-0000-0200-00000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57" name="Button 261" hidden="1">
              <a:extLst>
                <a:ext uri="{63B3BB69-23CF-44E3-9099-C40C66FF867C}">
                  <a14:compatExt spid="_x0000_s4357"/>
                </a:ext>
                <a:ext uri="{FF2B5EF4-FFF2-40B4-BE49-F238E27FC236}">
                  <a16:creationId xmlns:a16="http://schemas.microsoft.com/office/drawing/2014/main" id="{00000000-0008-0000-0200-00000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58" name="Button 262" hidden="1">
              <a:extLst>
                <a:ext uri="{63B3BB69-23CF-44E3-9099-C40C66FF867C}">
                  <a14:compatExt spid="_x0000_s4358"/>
                </a:ext>
                <a:ext uri="{FF2B5EF4-FFF2-40B4-BE49-F238E27FC236}">
                  <a16:creationId xmlns:a16="http://schemas.microsoft.com/office/drawing/2014/main" id="{00000000-0008-0000-0200-00000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59" name="Button 263" hidden="1">
              <a:extLst>
                <a:ext uri="{63B3BB69-23CF-44E3-9099-C40C66FF867C}">
                  <a14:compatExt spid="_x0000_s4359"/>
                </a:ext>
                <a:ext uri="{FF2B5EF4-FFF2-40B4-BE49-F238E27FC236}">
                  <a16:creationId xmlns:a16="http://schemas.microsoft.com/office/drawing/2014/main" id="{00000000-0008-0000-0200-00000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60" name="Button 264" hidden="1">
              <a:extLst>
                <a:ext uri="{63B3BB69-23CF-44E3-9099-C40C66FF867C}">
                  <a14:compatExt spid="_x0000_s4360"/>
                </a:ext>
                <a:ext uri="{FF2B5EF4-FFF2-40B4-BE49-F238E27FC236}">
                  <a16:creationId xmlns:a16="http://schemas.microsoft.com/office/drawing/2014/main" id="{00000000-0008-0000-0200-00000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61" name="Button 265" hidden="1">
              <a:extLst>
                <a:ext uri="{63B3BB69-23CF-44E3-9099-C40C66FF867C}">
                  <a14:compatExt spid="_x0000_s4361"/>
                </a:ext>
                <a:ext uri="{FF2B5EF4-FFF2-40B4-BE49-F238E27FC236}">
                  <a16:creationId xmlns:a16="http://schemas.microsoft.com/office/drawing/2014/main" id="{00000000-0008-0000-0200-00000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62" name="Button 266" hidden="1">
              <a:extLst>
                <a:ext uri="{63B3BB69-23CF-44E3-9099-C40C66FF867C}">
                  <a14:compatExt spid="_x0000_s4362"/>
                </a:ext>
                <a:ext uri="{FF2B5EF4-FFF2-40B4-BE49-F238E27FC236}">
                  <a16:creationId xmlns:a16="http://schemas.microsoft.com/office/drawing/2014/main" id="{00000000-0008-0000-0200-00000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363" name="Button 267" hidden="1">
              <a:extLst>
                <a:ext uri="{63B3BB69-23CF-44E3-9099-C40C66FF867C}">
                  <a14:compatExt spid="_x0000_s4363"/>
                </a:ext>
                <a:ext uri="{FF2B5EF4-FFF2-40B4-BE49-F238E27FC236}">
                  <a16:creationId xmlns:a16="http://schemas.microsoft.com/office/drawing/2014/main" id="{00000000-0008-0000-0200-00000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364" name="Button 268" hidden="1">
              <a:extLst>
                <a:ext uri="{63B3BB69-23CF-44E3-9099-C40C66FF867C}">
                  <a14:compatExt spid="_x0000_s4364"/>
                </a:ext>
                <a:ext uri="{FF2B5EF4-FFF2-40B4-BE49-F238E27FC236}">
                  <a16:creationId xmlns:a16="http://schemas.microsoft.com/office/drawing/2014/main" id="{00000000-0008-0000-0200-00000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365" name="Button 269" hidden="1">
              <a:extLst>
                <a:ext uri="{63B3BB69-23CF-44E3-9099-C40C66FF867C}">
                  <a14:compatExt spid="_x0000_s4365"/>
                </a:ext>
                <a:ext uri="{FF2B5EF4-FFF2-40B4-BE49-F238E27FC236}">
                  <a16:creationId xmlns:a16="http://schemas.microsoft.com/office/drawing/2014/main" id="{00000000-0008-0000-0200-00000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366" name="Button 270" hidden="1">
              <a:extLst>
                <a:ext uri="{63B3BB69-23CF-44E3-9099-C40C66FF867C}">
                  <a14:compatExt spid="_x0000_s4366"/>
                </a:ext>
                <a:ext uri="{FF2B5EF4-FFF2-40B4-BE49-F238E27FC236}">
                  <a16:creationId xmlns:a16="http://schemas.microsoft.com/office/drawing/2014/main" id="{00000000-0008-0000-0200-00000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367" name="Button 271" hidden="1">
              <a:extLst>
                <a:ext uri="{63B3BB69-23CF-44E3-9099-C40C66FF867C}">
                  <a14:compatExt spid="_x0000_s4367"/>
                </a:ext>
                <a:ext uri="{FF2B5EF4-FFF2-40B4-BE49-F238E27FC236}">
                  <a16:creationId xmlns:a16="http://schemas.microsoft.com/office/drawing/2014/main" id="{00000000-0008-0000-0200-00000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368" name="Button 272" hidden="1">
              <a:extLst>
                <a:ext uri="{63B3BB69-23CF-44E3-9099-C40C66FF867C}">
                  <a14:compatExt spid="_x0000_s4368"/>
                </a:ext>
                <a:ext uri="{FF2B5EF4-FFF2-40B4-BE49-F238E27FC236}">
                  <a16:creationId xmlns:a16="http://schemas.microsoft.com/office/drawing/2014/main" id="{00000000-0008-0000-0200-00001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369" name="Button 273" hidden="1">
              <a:extLst>
                <a:ext uri="{63B3BB69-23CF-44E3-9099-C40C66FF867C}">
                  <a14:compatExt spid="_x0000_s4369"/>
                </a:ext>
                <a:ext uri="{FF2B5EF4-FFF2-40B4-BE49-F238E27FC236}">
                  <a16:creationId xmlns:a16="http://schemas.microsoft.com/office/drawing/2014/main" id="{00000000-0008-0000-0200-00001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370" name="Button 274" hidden="1">
              <a:extLst>
                <a:ext uri="{63B3BB69-23CF-44E3-9099-C40C66FF867C}">
                  <a14:compatExt spid="_x0000_s4370"/>
                </a:ext>
                <a:ext uri="{FF2B5EF4-FFF2-40B4-BE49-F238E27FC236}">
                  <a16:creationId xmlns:a16="http://schemas.microsoft.com/office/drawing/2014/main" id="{00000000-0008-0000-0200-00001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71" name="Button 275" hidden="1">
              <a:extLst>
                <a:ext uri="{63B3BB69-23CF-44E3-9099-C40C66FF867C}">
                  <a14:compatExt spid="_x0000_s4371"/>
                </a:ext>
                <a:ext uri="{FF2B5EF4-FFF2-40B4-BE49-F238E27FC236}">
                  <a16:creationId xmlns:a16="http://schemas.microsoft.com/office/drawing/2014/main" id="{00000000-0008-0000-0200-00001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72" name="Button 276" hidden="1">
              <a:extLst>
                <a:ext uri="{63B3BB69-23CF-44E3-9099-C40C66FF867C}">
                  <a14:compatExt spid="_x0000_s4372"/>
                </a:ext>
                <a:ext uri="{FF2B5EF4-FFF2-40B4-BE49-F238E27FC236}">
                  <a16:creationId xmlns:a16="http://schemas.microsoft.com/office/drawing/2014/main" id="{00000000-0008-0000-0200-00001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73" name="Button 277" hidden="1">
              <a:extLst>
                <a:ext uri="{63B3BB69-23CF-44E3-9099-C40C66FF867C}">
                  <a14:compatExt spid="_x0000_s4373"/>
                </a:ext>
                <a:ext uri="{FF2B5EF4-FFF2-40B4-BE49-F238E27FC236}">
                  <a16:creationId xmlns:a16="http://schemas.microsoft.com/office/drawing/2014/main" id="{00000000-0008-0000-0200-00001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74" name="Button 278" hidden="1">
              <a:extLst>
                <a:ext uri="{63B3BB69-23CF-44E3-9099-C40C66FF867C}">
                  <a14:compatExt spid="_x0000_s4374"/>
                </a:ext>
                <a:ext uri="{FF2B5EF4-FFF2-40B4-BE49-F238E27FC236}">
                  <a16:creationId xmlns:a16="http://schemas.microsoft.com/office/drawing/2014/main" id="{00000000-0008-0000-0200-00001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75" name="Button 279" hidden="1">
              <a:extLst>
                <a:ext uri="{63B3BB69-23CF-44E3-9099-C40C66FF867C}">
                  <a14:compatExt spid="_x0000_s4375"/>
                </a:ext>
                <a:ext uri="{FF2B5EF4-FFF2-40B4-BE49-F238E27FC236}">
                  <a16:creationId xmlns:a16="http://schemas.microsoft.com/office/drawing/2014/main" id="{00000000-0008-0000-0200-00001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76" name="Button 280" hidden="1">
              <a:extLst>
                <a:ext uri="{63B3BB69-23CF-44E3-9099-C40C66FF867C}">
                  <a14:compatExt spid="_x0000_s4376"/>
                </a:ext>
                <a:ext uri="{FF2B5EF4-FFF2-40B4-BE49-F238E27FC236}">
                  <a16:creationId xmlns:a16="http://schemas.microsoft.com/office/drawing/2014/main" id="{00000000-0008-0000-0200-00001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77" name="Button 281" hidden="1">
              <a:extLst>
                <a:ext uri="{63B3BB69-23CF-44E3-9099-C40C66FF867C}">
                  <a14:compatExt spid="_x0000_s4377"/>
                </a:ext>
                <a:ext uri="{FF2B5EF4-FFF2-40B4-BE49-F238E27FC236}">
                  <a16:creationId xmlns:a16="http://schemas.microsoft.com/office/drawing/2014/main" id="{00000000-0008-0000-0200-00001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78" name="Button 282" hidden="1">
              <a:extLst>
                <a:ext uri="{63B3BB69-23CF-44E3-9099-C40C66FF867C}">
                  <a14:compatExt spid="_x0000_s4378"/>
                </a:ext>
                <a:ext uri="{FF2B5EF4-FFF2-40B4-BE49-F238E27FC236}">
                  <a16:creationId xmlns:a16="http://schemas.microsoft.com/office/drawing/2014/main" id="{00000000-0008-0000-0200-00001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79" name="Button 283" hidden="1">
              <a:extLst>
                <a:ext uri="{63B3BB69-23CF-44E3-9099-C40C66FF867C}">
                  <a14:compatExt spid="_x0000_s4379"/>
                </a:ext>
                <a:ext uri="{FF2B5EF4-FFF2-40B4-BE49-F238E27FC236}">
                  <a16:creationId xmlns:a16="http://schemas.microsoft.com/office/drawing/2014/main" id="{00000000-0008-0000-0200-00001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80" name="Button 284" hidden="1">
              <a:extLst>
                <a:ext uri="{63B3BB69-23CF-44E3-9099-C40C66FF867C}">
                  <a14:compatExt spid="_x0000_s4380"/>
                </a:ext>
                <a:ext uri="{FF2B5EF4-FFF2-40B4-BE49-F238E27FC236}">
                  <a16:creationId xmlns:a16="http://schemas.microsoft.com/office/drawing/2014/main" id="{00000000-0008-0000-0200-00001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81" name="Button 285" hidden="1">
              <a:extLst>
                <a:ext uri="{63B3BB69-23CF-44E3-9099-C40C66FF867C}">
                  <a14:compatExt spid="_x0000_s4381"/>
                </a:ext>
                <a:ext uri="{FF2B5EF4-FFF2-40B4-BE49-F238E27FC236}">
                  <a16:creationId xmlns:a16="http://schemas.microsoft.com/office/drawing/2014/main" id="{00000000-0008-0000-0200-00001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82" name="Button 286" hidden="1">
              <a:extLst>
                <a:ext uri="{63B3BB69-23CF-44E3-9099-C40C66FF867C}">
                  <a14:compatExt spid="_x0000_s4382"/>
                </a:ext>
                <a:ext uri="{FF2B5EF4-FFF2-40B4-BE49-F238E27FC236}">
                  <a16:creationId xmlns:a16="http://schemas.microsoft.com/office/drawing/2014/main" id="{00000000-0008-0000-0200-00001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83" name="Button 287" hidden="1">
              <a:extLst>
                <a:ext uri="{63B3BB69-23CF-44E3-9099-C40C66FF867C}">
                  <a14:compatExt spid="_x0000_s4383"/>
                </a:ext>
                <a:ext uri="{FF2B5EF4-FFF2-40B4-BE49-F238E27FC236}">
                  <a16:creationId xmlns:a16="http://schemas.microsoft.com/office/drawing/2014/main" id="{00000000-0008-0000-0200-00001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84" name="Button 288" hidden="1">
              <a:extLst>
                <a:ext uri="{63B3BB69-23CF-44E3-9099-C40C66FF867C}">
                  <a14:compatExt spid="_x0000_s4384"/>
                </a:ext>
                <a:ext uri="{FF2B5EF4-FFF2-40B4-BE49-F238E27FC236}">
                  <a16:creationId xmlns:a16="http://schemas.microsoft.com/office/drawing/2014/main" id="{00000000-0008-0000-0200-00002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85" name="Button 289" hidden="1">
              <a:extLst>
                <a:ext uri="{63B3BB69-23CF-44E3-9099-C40C66FF867C}">
                  <a14:compatExt spid="_x0000_s4385"/>
                </a:ext>
                <a:ext uri="{FF2B5EF4-FFF2-40B4-BE49-F238E27FC236}">
                  <a16:creationId xmlns:a16="http://schemas.microsoft.com/office/drawing/2014/main" id="{00000000-0008-0000-0200-00002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86" name="Button 290" hidden="1">
              <a:extLst>
                <a:ext uri="{63B3BB69-23CF-44E3-9099-C40C66FF867C}">
                  <a14:compatExt spid="_x0000_s4386"/>
                </a:ext>
                <a:ext uri="{FF2B5EF4-FFF2-40B4-BE49-F238E27FC236}">
                  <a16:creationId xmlns:a16="http://schemas.microsoft.com/office/drawing/2014/main" id="{00000000-0008-0000-0200-00002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387" name="Button 291" hidden="1">
              <a:extLst>
                <a:ext uri="{63B3BB69-23CF-44E3-9099-C40C66FF867C}">
                  <a14:compatExt spid="_x0000_s4387"/>
                </a:ext>
                <a:ext uri="{FF2B5EF4-FFF2-40B4-BE49-F238E27FC236}">
                  <a16:creationId xmlns:a16="http://schemas.microsoft.com/office/drawing/2014/main" id="{00000000-0008-0000-0200-00002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388" name="Button 292" hidden="1">
              <a:extLst>
                <a:ext uri="{63B3BB69-23CF-44E3-9099-C40C66FF867C}">
                  <a14:compatExt spid="_x0000_s4388"/>
                </a:ext>
                <a:ext uri="{FF2B5EF4-FFF2-40B4-BE49-F238E27FC236}">
                  <a16:creationId xmlns:a16="http://schemas.microsoft.com/office/drawing/2014/main" id="{00000000-0008-0000-0200-00002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389" name="Button 293" hidden="1">
              <a:extLst>
                <a:ext uri="{63B3BB69-23CF-44E3-9099-C40C66FF867C}">
                  <a14:compatExt spid="_x0000_s4389"/>
                </a:ext>
                <a:ext uri="{FF2B5EF4-FFF2-40B4-BE49-F238E27FC236}">
                  <a16:creationId xmlns:a16="http://schemas.microsoft.com/office/drawing/2014/main" id="{00000000-0008-0000-0200-00002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390" name="Button 294" hidden="1">
              <a:extLst>
                <a:ext uri="{63B3BB69-23CF-44E3-9099-C40C66FF867C}">
                  <a14:compatExt spid="_x0000_s4390"/>
                </a:ext>
                <a:ext uri="{FF2B5EF4-FFF2-40B4-BE49-F238E27FC236}">
                  <a16:creationId xmlns:a16="http://schemas.microsoft.com/office/drawing/2014/main" id="{00000000-0008-0000-0200-00002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391" name="Button 295" hidden="1">
              <a:extLst>
                <a:ext uri="{63B3BB69-23CF-44E3-9099-C40C66FF867C}">
                  <a14:compatExt spid="_x0000_s4391"/>
                </a:ext>
                <a:ext uri="{FF2B5EF4-FFF2-40B4-BE49-F238E27FC236}">
                  <a16:creationId xmlns:a16="http://schemas.microsoft.com/office/drawing/2014/main" id="{00000000-0008-0000-0200-00002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392" name="Button 296" hidden="1">
              <a:extLst>
                <a:ext uri="{63B3BB69-23CF-44E3-9099-C40C66FF867C}">
                  <a14:compatExt spid="_x0000_s4392"/>
                </a:ext>
                <a:ext uri="{FF2B5EF4-FFF2-40B4-BE49-F238E27FC236}">
                  <a16:creationId xmlns:a16="http://schemas.microsoft.com/office/drawing/2014/main" id="{00000000-0008-0000-0200-00002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393" name="Button 297" hidden="1">
              <a:extLst>
                <a:ext uri="{63B3BB69-23CF-44E3-9099-C40C66FF867C}">
                  <a14:compatExt spid="_x0000_s4393"/>
                </a:ext>
                <a:ext uri="{FF2B5EF4-FFF2-40B4-BE49-F238E27FC236}">
                  <a16:creationId xmlns:a16="http://schemas.microsoft.com/office/drawing/2014/main" id="{00000000-0008-0000-0200-00002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94" name="Button 298" hidden="1">
              <a:extLst>
                <a:ext uri="{63B3BB69-23CF-44E3-9099-C40C66FF867C}">
                  <a14:compatExt spid="_x0000_s4394"/>
                </a:ext>
                <a:ext uri="{FF2B5EF4-FFF2-40B4-BE49-F238E27FC236}">
                  <a16:creationId xmlns:a16="http://schemas.microsoft.com/office/drawing/2014/main" id="{00000000-0008-0000-0200-00002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95" name="Button 299" hidden="1">
              <a:extLst>
                <a:ext uri="{63B3BB69-23CF-44E3-9099-C40C66FF867C}">
                  <a14:compatExt spid="_x0000_s4395"/>
                </a:ext>
                <a:ext uri="{FF2B5EF4-FFF2-40B4-BE49-F238E27FC236}">
                  <a16:creationId xmlns:a16="http://schemas.microsoft.com/office/drawing/2014/main" id="{00000000-0008-0000-0200-00002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96" name="Button 300" hidden="1">
              <a:extLst>
                <a:ext uri="{63B3BB69-23CF-44E3-9099-C40C66FF867C}">
                  <a14:compatExt spid="_x0000_s4396"/>
                </a:ext>
                <a:ext uri="{FF2B5EF4-FFF2-40B4-BE49-F238E27FC236}">
                  <a16:creationId xmlns:a16="http://schemas.microsoft.com/office/drawing/2014/main" id="{00000000-0008-0000-0200-00002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97" name="Button 301" hidden="1">
              <a:extLst>
                <a:ext uri="{63B3BB69-23CF-44E3-9099-C40C66FF867C}">
                  <a14:compatExt spid="_x0000_s4397"/>
                </a:ext>
                <a:ext uri="{FF2B5EF4-FFF2-40B4-BE49-F238E27FC236}">
                  <a16:creationId xmlns:a16="http://schemas.microsoft.com/office/drawing/2014/main" id="{00000000-0008-0000-0200-00002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98" name="Button 302" hidden="1">
              <a:extLst>
                <a:ext uri="{63B3BB69-23CF-44E3-9099-C40C66FF867C}">
                  <a14:compatExt spid="_x0000_s4398"/>
                </a:ext>
                <a:ext uri="{FF2B5EF4-FFF2-40B4-BE49-F238E27FC236}">
                  <a16:creationId xmlns:a16="http://schemas.microsoft.com/office/drawing/2014/main" id="{00000000-0008-0000-0200-00002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399" name="Button 303" hidden="1">
              <a:extLst>
                <a:ext uri="{63B3BB69-23CF-44E3-9099-C40C66FF867C}">
                  <a14:compatExt spid="_x0000_s4399"/>
                </a:ext>
                <a:ext uri="{FF2B5EF4-FFF2-40B4-BE49-F238E27FC236}">
                  <a16:creationId xmlns:a16="http://schemas.microsoft.com/office/drawing/2014/main" id="{00000000-0008-0000-0200-00002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400" name="Button 304" hidden="1">
              <a:extLst>
                <a:ext uri="{63B3BB69-23CF-44E3-9099-C40C66FF867C}">
                  <a14:compatExt spid="_x0000_s4400"/>
                </a:ext>
                <a:ext uri="{FF2B5EF4-FFF2-40B4-BE49-F238E27FC236}">
                  <a16:creationId xmlns:a16="http://schemas.microsoft.com/office/drawing/2014/main" id="{00000000-0008-0000-0200-00003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401" name="Button 305" hidden="1">
              <a:extLst>
                <a:ext uri="{63B3BB69-23CF-44E3-9099-C40C66FF867C}">
                  <a14:compatExt spid="_x0000_s4401"/>
                </a:ext>
                <a:ext uri="{FF2B5EF4-FFF2-40B4-BE49-F238E27FC236}">
                  <a16:creationId xmlns:a16="http://schemas.microsoft.com/office/drawing/2014/main" id="{00000000-0008-0000-0200-00003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56</xdr:row>
          <xdr:rowOff>38100</xdr:rowOff>
        </xdr:from>
        <xdr:to>
          <xdr:col>12</xdr:col>
          <xdr:colOff>1066800</xdr:colOff>
          <xdr:row>57</xdr:row>
          <xdr:rowOff>95250</xdr:rowOff>
        </xdr:to>
        <xdr:sp macro="" textlink="">
          <xdr:nvSpPr>
            <xdr:cNvPr id="4458" name="Button 362" hidden="1">
              <a:extLst>
                <a:ext uri="{63B3BB69-23CF-44E3-9099-C40C66FF867C}">
                  <a14:compatExt spid="_x0000_s4458"/>
                </a:ext>
                <a:ext uri="{FF2B5EF4-FFF2-40B4-BE49-F238E27FC236}">
                  <a16:creationId xmlns:a16="http://schemas.microsoft.com/office/drawing/2014/main" id="{00000000-0008-0000-0200-00006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56</xdr:row>
          <xdr:rowOff>38100</xdr:rowOff>
        </xdr:from>
        <xdr:to>
          <xdr:col>12</xdr:col>
          <xdr:colOff>1066800</xdr:colOff>
          <xdr:row>57</xdr:row>
          <xdr:rowOff>95250</xdr:rowOff>
        </xdr:to>
        <xdr:sp macro="" textlink="">
          <xdr:nvSpPr>
            <xdr:cNvPr id="4459" name="Button 363" hidden="1">
              <a:extLst>
                <a:ext uri="{63B3BB69-23CF-44E3-9099-C40C66FF867C}">
                  <a14:compatExt spid="_x0000_s4459"/>
                </a:ext>
                <a:ext uri="{FF2B5EF4-FFF2-40B4-BE49-F238E27FC236}">
                  <a16:creationId xmlns:a16="http://schemas.microsoft.com/office/drawing/2014/main" id="{00000000-0008-0000-0200-00006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56</xdr:row>
          <xdr:rowOff>38100</xdr:rowOff>
        </xdr:from>
        <xdr:to>
          <xdr:col>12</xdr:col>
          <xdr:colOff>1066800</xdr:colOff>
          <xdr:row>57</xdr:row>
          <xdr:rowOff>95250</xdr:rowOff>
        </xdr:to>
        <xdr:sp macro="" textlink="">
          <xdr:nvSpPr>
            <xdr:cNvPr id="4460" name="Button 364" hidden="1">
              <a:extLst>
                <a:ext uri="{63B3BB69-23CF-44E3-9099-C40C66FF867C}">
                  <a14:compatExt spid="_x0000_s4460"/>
                </a:ext>
                <a:ext uri="{FF2B5EF4-FFF2-40B4-BE49-F238E27FC236}">
                  <a16:creationId xmlns:a16="http://schemas.microsoft.com/office/drawing/2014/main" id="{00000000-0008-0000-0200-00006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56</xdr:row>
          <xdr:rowOff>38100</xdr:rowOff>
        </xdr:from>
        <xdr:to>
          <xdr:col>12</xdr:col>
          <xdr:colOff>1066800</xdr:colOff>
          <xdr:row>57</xdr:row>
          <xdr:rowOff>95250</xdr:rowOff>
        </xdr:to>
        <xdr:sp macro="" textlink="">
          <xdr:nvSpPr>
            <xdr:cNvPr id="4461" name="Button 365" hidden="1">
              <a:extLst>
                <a:ext uri="{63B3BB69-23CF-44E3-9099-C40C66FF867C}">
                  <a14:compatExt spid="_x0000_s4461"/>
                </a:ext>
                <a:ext uri="{FF2B5EF4-FFF2-40B4-BE49-F238E27FC236}">
                  <a16:creationId xmlns:a16="http://schemas.microsoft.com/office/drawing/2014/main" id="{00000000-0008-0000-0200-00006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56</xdr:row>
          <xdr:rowOff>38100</xdr:rowOff>
        </xdr:from>
        <xdr:to>
          <xdr:col>12</xdr:col>
          <xdr:colOff>1066800</xdr:colOff>
          <xdr:row>57</xdr:row>
          <xdr:rowOff>95250</xdr:rowOff>
        </xdr:to>
        <xdr:sp macro="" textlink="">
          <xdr:nvSpPr>
            <xdr:cNvPr id="4462" name="Button 366" hidden="1">
              <a:extLst>
                <a:ext uri="{63B3BB69-23CF-44E3-9099-C40C66FF867C}">
                  <a14:compatExt spid="_x0000_s4462"/>
                </a:ext>
                <a:ext uri="{FF2B5EF4-FFF2-40B4-BE49-F238E27FC236}">
                  <a16:creationId xmlns:a16="http://schemas.microsoft.com/office/drawing/2014/main" id="{00000000-0008-0000-0200-00006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56</xdr:row>
          <xdr:rowOff>38100</xdr:rowOff>
        </xdr:from>
        <xdr:to>
          <xdr:col>12</xdr:col>
          <xdr:colOff>1066800</xdr:colOff>
          <xdr:row>57</xdr:row>
          <xdr:rowOff>95250</xdr:rowOff>
        </xdr:to>
        <xdr:sp macro="" textlink="">
          <xdr:nvSpPr>
            <xdr:cNvPr id="4463" name="Button 367" hidden="1">
              <a:extLst>
                <a:ext uri="{63B3BB69-23CF-44E3-9099-C40C66FF867C}">
                  <a14:compatExt spid="_x0000_s4463"/>
                </a:ext>
                <a:ext uri="{FF2B5EF4-FFF2-40B4-BE49-F238E27FC236}">
                  <a16:creationId xmlns:a16="http://schemas.microsoft.com/office/drawing/2014/main" id="{00000000-0008-0000-0200-00006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56</xdr:row>
          <xdr:rowOff>38100</xdr:rowOff>
        </xdr:from>
        <xdr:to>
          <xdr:col>12</xdr:col>
          <xdr:colOff>1066800</xdr:colOff>
          <xdr:row>57</xdr:row>
          <xdr:rowOff>95250</xdr:rowOff>
        </xdr:to>
        <xdr:sp macro="" textlink="">
          <xdr:nvSpPr>
            <xdr:cNvPr id="4464" name="Button 368" hidden="1">
              <a:extLst>
                <a:ext uri="{63B3BB69-23CF-44E3-9099-C40C66FF867C}">
                  <a14:compatExt spid="_x0000_s4464"/>
                </a:ext>
                <a:ext uri="{FF2B5EF4-FFF2-40B4-BE49-F238E27FC236}">
                  <a16:creationId xmlns:a16="http://schemas.microsoft.com/office/drawing/2014/main" id="{00000000-0008-0000-0200-00007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56</xdr:row>
          <xdr:rowOff>38100</xdr:rowOff>
        </xdr:from>
        <xdr:to>
          <xdr:col>12</xdr:col>
          <xdr:colOff>1066800</xdr:colOff>
          <xdr:row>57</xdr:row>
          <xdr:rowOff>95250</xdr:rowOff>
        </xdr:to>
        <xdr:sp macro="" textlink="">
          <xdr:nvSpPr>
            <xdr:cNvPr id="4465" name="Button 369" hidden="1">
              <a:extLst>
                <a:ext uri="{63B3BB69-23CF-44E3-9099-C40C66FF867C}">
                  <a14:compatExt spid="_x0000_s4465"/>
                </a:ext>
                <a:ext uri="{FF2B5EF4-FFF2-40B4-BE49-F238E27FC236}">
                  <a16:creationId xmlns:a16="http://schemas.microsoft.com/office/drawing/2014/main" id="{00000000-0008-0000-0200-00007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466" name="Button 370" hidden="1">
              <a:extLst>
                <a:ext uri="{63B3BB69-23CF-44E3-9099-C40C66FF867C}">
                  <a14:compatExt spid="_x0000_s4466"/>
                </a:ext>
                <a:ext uri="{FF2B5EF4-FFF2-40B4-BE49-F238E27FC236}">
                  <a16:creationId xmlns:a16="http://schemas.microsoft.com/office/drawing/2014/main" id="{00000000-0008-0000-0200-00007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467" name="Button 371" hidden="1">
              <a:extLst>
                <a:ext uri="{63B3BB69-23CF-44E3-9099-C40C66FF867C}">
                  <a14:compatExt spid="_x0000_s4467"/>
                </a:ext>
                <a:ext uri="{FF2B5EF4-FFF2-40B4-BE49-F238E27FC236}">
                  <a16:creationId xmlns:a16="http://schemas.microsoft.com/office/drawing/2014/main" id="{00000000-0008-0000-0200-00007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468" name="Button 372" hidden="1">
              <a:extLst>
                <a:ext uri="{63B3BB69-23CF-44E3-9099-C40C66FF867C}">
                  <a14:compatExt spid="_x0000_s4468"/>
                </a:ext>
                <a:ext uri="{FF2B5EF4-FFF2-40B4-BE49-F238E27FC236}">
                  <a16:creationId xmlns:a16="http://schemas.microsoft.com/office/drawing/2014/main" id="{00000000-0008-0000-0200-00007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469" name="Button 373" hidden="1">
              <a:extLst>
                <a:ext uri="{63B3BB69-23CF-44E3-9099-C40C66FF867C}">
                  <a14:compatExt spid="_x0000_s4469"/>
                </a:ext>
                <a:ext uri="{FF2B5EF4-FFF2-40B4-BE49-F238E27FC236}">
                  <a16:creationId xmlns:a16="http://schemas.microsoft.com/office/drawing/2014/main" id="{00000000-0008-0000-0200-00007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470" name="Button 374" hidden="1">
              <a:extLst>
                <a:ext uri="{63B3BB69-23CF-44E3-9099-C40C66FF867C}">
                  <a14:compatExt spid="_x0000_s4470"/>
                </a:ext>
                <a:ext uri="{FF2B5EF4-FFF2-40B4-BE49-F238E27FC236}">
                  <a16:creationId xmlns:a16="http://schemas.microsoft.com/office/drawing/2014/main" id="{00000000-0008-0000-0200-00007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471" name="Button 375" hidden="1">
              <a:extLst>
                <a:ext uri="{63B3BB69-23CF-44E3-9099-C40C66FF867C}">
                  <a14:compatExt spid="_x0000_s4471"/>
                </a:ext>
                <a:ext uri="{FF2B5EF4-FFF2-40B4-BE49-F238E27FC236}">
                  <a16:creationId xmlns:a16="http://schemas.microsoft.com/office/drawing/2014/main" id="{00000000-0008-0000-0200-00007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472" name="Button 376" hidden="1">
              <a:extLst>
                <a:ext uri="{63B3BB69-23CF-44E3-9099-C40C66FF867C}">
                  <a14:compatExt spid="_x0000_s4472"/>
                </a:ext>
                <a:ext uri="{FF2B5EF4-FFF2-40B4-BE49-F238E27FC236}">
                  <a16:creationId xmlns:a16="http://schemas.microsoft.com/office/drawing/2014/main" id="{00000000-0008-0000-0200-00007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473" name="Button 377" hidden="1">
              <a:extLst>
                <a:ext uri="{63B3BB69-23CF-44E3-9099-C40C66FF867C}">
                  <a14:compatExt spid="_x0000_s4473"/>
                </a:ext>
                <a:ext uri="{FF2B5EF4-FFF2-40B4-BE49-F238E27FC236}">
                  <a16:creationId xmlns:a16="http://schemas.microsoft.com/office/drawing/2014/main" id="{00000000-0008-0000-0200-00007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474" name="Button 378" hidden="1">
              <a:extLst>
                <a:ext uri="{63B3BB69-23CF-44E3-9099-C40C66FF867C}">
                  <a14:compatExt spid="_x0000_s4474"/>
                </a:ext>
                <a:ext uri="{FF2B5EF4-FFF2-40B4-BE49-F238E27FC236}">
                  <a16:creationId xmlns:a16="http://schemas.microsoft.com/office/drawing/2014/main" id="{00000000-0008-0000-0200-00007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475" name="Button 379" hidden="1">
              <a:extLst>
                <a:ext uri="{63B3BB69-23CF-44E3-9099-C40C66FF867C}">
                  <a14:compatExt spid="_x0000_s4475"/>
                </a:ext>
                <a:ext uri="{FF2B5EF4-FFF2-40B4-BE49-F238E27FC236}">
                  <a16:creationId xmlns:a16="http://schemas.microsoft.com/office/drawing/2014/main" id="{00000000-0008-0000-0200-00007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476" name="Button 380" hidden="1">
              <a:extLst>
                <a:ext uri="{63B3BB69-23CF-44E3-9099-C40C66FF867C}">
                  <a14:compatExt spid="_x0000_s4476"/>
                </a:ext>
                <a:ext uri="{FF2B5EF4-FFF2-40B4-BE49-F238E27FC236}">
                  <a16:creationId xmlns:a16="http://schemas.microsoft.com/office/drawing/2014/main" id="{00000000-0008-0000-0200-00007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477" name="Button 381" hidden="1">
              <a:extLst>
                <a:ext uri="{63B3BB69-23CF-44E3-9099-C40C66FF867C}">
                  <a14:compatExt spid="_x0000_s4477"/>
                </a:ext>
                <a:ext uri="{FF2B5EF4-FFF2-40B4-BE49-F238E27FC236}">
                  <a16:creationId xmlns:a16="http://schemas.microsoft.com/office/drawing/2014/main" id="{00000000-0008-0000-0200-00007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478" name="Button 382" hidden="1">
              <a:extLst>
                <a:ext uri="{63B3BB69-23CF-44E3-9099-C40C66FF867C}">
                  <a14:compatExt spid="_x0000_s4478"/>
                </a:ext>
                <a:ext uri="{FF2B5EF4-FFF2-40B4-BE49-F238E27FC236}">
                  <a16:creationId xmlns:a16="http://schemas.microsoft.com/office/drawing/2014/main" id="{00000000-0008-0000-0200-00007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479" name="Button 383" hidden="1">
              <a:extLst>
                <a:ext uri="{63B3BB69-23CF-44E3-9099-C40C66FF867C}">
                  <a14:compatExt spid="_x0000_s4479"/>
                </a:ext>
                <a:ext uri="{FF2B5EF4-FFF2-40B4-BE49-F238E27FC236}">
                  <a16:creationId xmlns:a16="http://schemas.microsoft.com/office/drawing/2014/main" id="{00000000-0008-0000-0200-00007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480" name="Button 384" hidden="1">
              <a:extLst>
                <a:ext uri="{63B3BB69-23CF-44E3-9099-C40C66FF867C}">
                  <a14:compatExt spid="_x0000_s4480"/>
                </a:ext>
                <a:ext uri="{FF2B5EF4-FFF2-40B4-BE49-F238E27FC236}">
                  <a16:creationId xmlns:a16="http://schemas.microsoft.com/office/drawing/2014/main" id="{00000000-0008-0000-0200-00008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481" name="Button 385" hidden="1">
              <a:extLst>
                <a:ext uri="{63B3BB69-23CF-44E3-9099-C40C66FF867C}">
                  <a14:compatExt spid="_x0000_s4481"/>
                </a:ext>
                <a:ext uri="{FF2B5EF4-FFF2-40B4-BE49-F238E27FC236}">
                  <a16:creationId xmlns:a16="http://schemas.microsoft.com/office/drawing/2014/main" id="{00000000-0008-0000-0200-00008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482" name="Button 386" hidden="1">
              <a:extLst>
                <a:ext uri="{63B3BB69-23CF-44E3-9099-C40C66FF867C}">
                  <a14:compatExt spid="_x0000_s4482"/>
                </a:ext>
                <a:ext uri="{FF2B5EF4-FFF2-40B4-BE49-F238E27FC236}">
                  <a16:creationId xmlns:a16="http://schemas.microsoft.com/office/drawing/2014/main" id="{00000000-0008-0000-0200-00008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483" name="Button 387" hidden="1">
              <a:extLst>
                <a:ext uri="{63B3BB69-23CF-44E3-9099-C40C66FF867C}">
                  <a14:compatExt spid="_x0000_s4483"/>
                </a:ext>
                <a:ext uri="{FF2B5EF4-FFF2-40B4-BE49-F238E27FC236}">
                  <a16:creationId xmlns:a16="http://schemas.microsoft.com/office/drawing/2014/main" id="{00000000-0008-0000-0200-00008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484" name="Button 388" hidden="1">
              <a:extLst>
                <a:ext uri="{63B3BB69-23CF-44E3-9099-C40C66FF867C}">
                  <a14:compatExt spid="_x0000_s4484"/>
                </a:ext>
                <a:ext uri="{FF2B5EF4-FFF2-40B4-BE49-F238E27FC236}">
                  <a16:creationId xmlns:a16="http://schemas.microsoft.com/office/drawing/2014/main" id="{00000000-0008-0000-0200-00008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485" name="Button 389" hidden="1">
              <a:extLst>
                <a:ext uri="{63B3BB69-23CF-44E3-9099-C40C66FF867C}">
                  <a14:compatExt spid="_x0000_s4485"/>
                </a:ext>
                <a:ext uri="{FF2B5EF4-FFF2-40B4-BE49-F238E27FC236}">
                  <a16:creationId xmlns:a16="http://schemas.microsoft.com/office/drawing/2014/main" id="{00000000-0008-0000-0200-00008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486" name="Button 390" hidden="1">
              <a:extLst>
                <a:ext uri="{63B3BB69-23CF-44E3-9099-C40C66FF867C}">
                  <a14:compatExt spid="_x0000_s4486"/>
                </a:ext>
                <a:ext uri="{FF2B5EF4-FFF2-40B4-BE49-F238E27FC236}">
                  <a16:creationId xmlns:a16="http://schemas.microsoft.com/office/drawing/2014/main" id="{00000000-0008-0000-0200-00008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487" name="Button 391" hidden="1">
              <a:extLst>
                <a:ext uri="{63B3BB69-23CF-44E3-9099-C40C66FF867C}">
                  <a14:compatExt spid="_x0000_s4487"/>
                </a:ext>
                <a:ext uri="{FF2B5EF4-FFF2-40B4-BE49-F238E27FC236}">
                  <a16:creationId xmlns:a16="http://schemas.microsoft.com/office/drawing/2014/main" id="{00000000-0008-0000-0200-00008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488" name="Button 392" hidden="1">
              <a:extLst>
                <a:ext uri="{63B3BB69-23CF-44E3-9099-C40C66FF867C}">
                  <a14:compatExt spid="_x0000_s4488"/>
                </a:ext>
                <a:ext uri="{FF2B5EF4-FFF2-40B4-BE49-F238E27FC236}">
                  <a16:creationId xmlns:a16="http://schemas.microsoft.com/office/drawing/2014/main" id="{00000000-0008-0000-0200-00008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489" name="Button 393" hidden="1">
              <a:extLst>
                <a:ext uri="{63B3BB69-23CF-44E3-9099-C40C66FF867C}">
                  <a14:compatExt spid="_x0000_s4489"/>
                </a:ext>
                <a:ext uri="{FF2B5EF4-FFF2-40B4-BE49-F238E27FC236}">
                  <a16:creationId xmlns:a16="http://schemas.microsoft.com/office/drawing/2014/main" id="{00000000-0008-0000-0200-00008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490" name="Button 394" hidden="1">
              <a:extLst>
                <a:ext uri="{63B3BB69-23CF-44E3-9099-C40C66FF867C}">
                  <a14:compatExt spid="_x0000_s4490"/>
                </a:ext>
                <a:ext uri="{FF2B5EF4-FFF2-40B4-BE49-F238E27FC236}">
                  <a16:creationId xmlns:a16="http://schemas.microsoft.com/office/drawing/2014/main" id="{00000000-0008-0000-0200-00008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491" name="Button 395" hidden="1">
              <a:extLst>
                <a:ext uri="{63B3BB69-23CF-44E3-9099-C40C66FF867C}">
                  <a14:compatExt spid="_x0000_s4491"/>
                </a:ext>
                <a:ext uri="{FF2B5EF4-FFF2-40B4-BE49-F238E27FC236}">
                  <a16:creationId xmlns:a16="http://schemas.microsoft.com/office/drawing/2014/main" id="{00000000-0008-0000-0200-00008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492" name="Button 396" hidden="1">
              <a:extLst>
                <a:ext uri="{63B3BB69-23CF-44E3-9099-C40C66FF867C}">
                  <a14:compatExt spid="_x0000_s4492"/>
                </a:ext>
                <a:ext uri="{FF2B5EF4-FFF2-40B4-BE49-F238E27FC236}">
                  <a16:creationId xmlns:a16="http://schemas.microsoft.com/office/drawing/2014/main" id="{00000000-0008-0000-0200-00008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493" name="Button 397" hidden="1">
              <a:extLst>
                <a:ext uri="{63B3BB69-23CF-44E3-9099-C40C66FF867C}">
                  <a14:compatExt spid="_x0000_s4493"/>
                </a:ext>
                <a:ext uri="{FF2B5EF4-FFF2-40B4-BE49-F238E27FC236}">
                  <a16:creationId xmlns:a16="http://schemas.microsoft.com/office/drawing/2014/main" id="{00000000-0008-0000-0200-00008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494" name="Button 398" hidden="1">
              <a:extLst>
                <a:ext uri="{63B3BB69-23CF-44E3-9099-C40C66FF867C}">
                  <a14:compatExt spid="_x0000_s4494"/>
                </a:ext>
                <a:ext uri="{FF2B5EF4-FFF2-40B4-BE49-F238E27FC236}">
                  <a16:creationId xmlns:a16="http://schemas.microsoft.com/office/drawing/2014/main" id="{00000000-0008-0000-0200-00008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495" name="Button 399" hidden="1">
              <a:extLst>
                <a:ext uri="{63B3BB69-23CF-44E3-9099-C40C66FF867C}">
                  <a14:compatExt spid="_x0000_s4495"/>
                </a:ext>
                <a:ext uri="{FF2B5EF4-FFF2-40B4-BE49-F238E27FC236}">
                  <a16:creationId xmlns:a16="http://schemas.microsoft.com/office/drawing/2014/main" id="{00000000-0008-0000-0200-00008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496" name="Button 400" hidden="1">
              <a:extLst>
                <a:ext uri="{63B3BB69-23CF-44E3-9099-C40C66FF867C}">
                  <a14:compatExt spid="_x0000_s4496"/>
                </a:ext>
                <a:ext uri="{FF2B5EF4-FFF2-40B4-BE49-F238E27FC236}">
                  <a16:creationId xmlns:a16="http://schemas.microsoft.com/office/drawing/2014/main" id="{00000000-0008-0000-0200-00009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497" name="Button 401" hidden="1">
              <a:extLst>
                <a:ext uri="{63B3BB69-23CF-44E3-9099-C40C66FF867C}">
                  <a14:compatExt spid="_x0000_s4497"/>
                </a:ext>
                <a:ext uri="{FF2B5EF4-FFF2-40B4-BE49-F238E27FC236}">
                  <a16:creationId xmlns:a16="http://schemas.microsoft.com/office/drawing/2014/main" id="{00000000-0008-0000-0200-00009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498" name="Button 402" hidden="1">
              <a:extLst>
                <a:ext uri="{63B3BB69-23CF-44E3-9099-C40C66FF867C}">
                  <a14:compatExt spid="_x0000_s4498"/>
                </a:ext>
                <a:ext uri="{FF2B5EF4-FFF2-40B4-BE49-F238E27FC236}">
                  <a16:creationId xmlns:a16="http://schemas.microsoft.com/office/drawing/2014/main" id="{00000000-0008-0000-0200-00009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499" name="Button 403" hidden="1">
              <a:extLst>
                <a:ext uri="{63B3BB69-23CF-44E3-9099-C40C66FF867C}">
                  <a14:compatExt spid="_x0000_s4499"/>
                </a:ext>
                <a:ext uri="{FF2B5EF4-FFF2-40B4-BE49-F238E27FC236}">
                  <a16:creationId xmlns:a16="http://schemas.microsoft.com/office/drawing/2014/main" id="{00000000-0008-0000-0200-00009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500" name="Button 404" hidden="1">
              <a:extLst>
                <a:ext uri="{63B3BB69-23CF-44E3-9099-C40C66FF867C}">
                  <a14:compatExt spid="_x0000_s4500"/>
                </a:ext>
                <a:ext uri="{FF2B5EF4-FFF2-40B4-BE49-F238E27FC236}">
                  <a16:creationId xmlns:a16="http://schemas.microsoft.com/office/drawing/2014/main" id="{00000000-0008-0000-0200-00009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501" name="Button 405" hidden="1">
              <a:extLst>
                <a:ext uri="{63B3BB69-23CF-44E3-9099-C40C66FF867C}">
                  <a14:compatExt spid="_x0000_s4501"/>
                </a:ext>
                <a:ext uri="{FF2B5EF4-FFF2-40B4-BE49-F238E27FC236}">
                  <a16:creationId xmlns:a16="http://schemas.microsoft.com/office/drawing/2014/main" id="{00000000-0008-0000-0200-00009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502" name="Button 406" hidden="1">
              <a:extLst>
                <a:ext uri="{63B3BB69-23CF-44E3-9099-C40C66FF867C}">
                  <a14:compatExt spid="_x0000_s4502"/>
                </a:ext>
                <a:ext uri="{FF2B5EF4-FFF2-40B4-BE49-F238E27FC236}">
                  <a16:creationId xmlns:a16="http://schemas.microsoft.com/office/drawing/2014/main" id="{00000000-0008-0000-0200-00009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503" name="Button 407" hidden="1">
              <a:extLst>
                <a:ext uri="{63B3BB69-23CF-44E3-9099-C40C66FF867C}">
                  <a14:compatExt spid="_x0000_s4503"/>
                </a:ext>
                <a:ext uri="{FF2B5EF4-FFF2-40B4-BE49-F238E27FC236}">
                  <a16:creationId xmlns:a16="http://schemas.microsoft.com/office/drawing/2014/main" id="{00000000-0008-0000-0200-00009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504" name="Button 408" hidden="1">
              <a:extLst>
                <a:ext uri="{63B3BB69-23CF-44E3-9099-C40C66FF867C}">
                  <a14:compatExt spid="_x0000_s4504"/>
                </a:ext>
                <a:ext uri="{FF2B5EF4-FFF2-40B4-BE49-F238E27FC236}">
                  <a16:creationId xmlns:a16="http://schemas.microsoft.com/office/drawing/2014/main" id="{00000000-0008-0000-0200-00009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505" name="Button 409" hidden="1">
              <a:extLst>
                <a:ext uri="{63B3BB69-23CF-44E3-9099-C40C66FF867C}">
                  <a14:compatExt spid="_x0000_s4505"/>
                </a:ext>
                <a:ext uri="{FF2B5EF4-FFF2-40B4-BE49-F238E27FC236}">
                  <a16:creationId xmlns:a16="http://schemas.microsoft.com/office/drawing/2014/main" id="{00000000-0008-0000-0200-00009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506" name="Button 410" hidden="1">
              <a:extLst>
                <a:ext uri="{63B3BB69-23CF-44E3-9099-C40C66FF867C}">
                  <a14:compatExt spid="_x0000_s4506"/>
                </a:ext>
                <a:ext uri="{FF2B5EF4-FFF2-40B4-BE49-F238E27FC236}">
                  <a16:creationId xmlns:a16="http://schemas.microsoft.com/office/drawing/2014/main" id="{00000000-0008-0000-0200-00009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507" name="Button 411" hidden="1">
              <a:extLst>
                <a:ext uri="{63B3BB69-23CF-44E3-9099-C40C66FF867C}">
                  <a14:compatExt spid="_x0000_s4507"/>
                </a:ext>
                <a:ext uri="{FF2B5EF4-FFF2-40B4-BE49-F238E27FC236}">
                  <a16:creationId xmlns:a16="http://schemas.microsoft.com/office/drawing/2014/main" id="{00000000-0008-0000-0200-00009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508" name="Button 412" hidden="1">
              <a:extLst>
                <a:ext uri="{63B3BB69-23CF-44E3-9099-C40C66FF867C}">
                  <a14:compatExt spid="_x0000_s4508"/>
                </a:ext>
                <a:ext uri="{FF2B5EF4-FFF2-40B4-BE49-F238E27FC236}">
                  <a16:creationId xmlns:a16="http://schemas.microsoft.com/office/drawing/2014/main" id="{00000000-0008-0000-0200-00009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509" name="Button 413" hidden="1">
              <a:extLst>
                <a:ext uri="{63B3BB69-23CF-44E3-9099-C40C66FF867C}">
                  <a14:compatExt spid="_x0000_s4509"/>
                </a:ext>
                <a:ext uri="{FF2B5EF4-FFF2-40B4-BE49-F238E27FC236}">
                  <a16:creationId xmlns:a16="http://schemas.microsoft.com/office/drawing/2014/main" id="{00000000-0008-0000-0200-00009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510" name="Button 414" hidden="1">
              <a:extLst>
                <a:ext uri="{63B3BB69-23CF-44E3-9099-C40C66FF867C}">
                  <a14:compatExt spid="_x0000_s4510"/>
                </a:ext>
                <a:ext uri="{FF2B5EF4-FFF2-40B4-BE49-F238E27FC236}">
                  <a16:creationId xmlns:a16="http://schemas.microsoft.com/office/drawing/2014/main" id="{00000000-0008-0000-0200-00009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511" name="Button 415" hidden="1">
              <a:extLst>
                <a:ext uri="{63B3BB69-23CF-44E3-9099-C40C66FF867C}">
                  <a14:compatExt spid="_x0000_s4511"/>
                </a:ext>
                <a:ext uri="{FF2B5EF4-FFF2-40B4-BE49-F238E27FC236}">
                  <a16:creationId xmlns:a16="http://schemas.microsoft.com/office/drawing/2014/main" id="{00000000-0008-0000-0200-00009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512" name="Button 416" hidden="1">
              <a:extLst>
                <a:ext uri="{63B3BB69-23CF-44E3-9099-C40C66FF867C}">
                  <a14:compatExt spid="_x0000_s4512"/>
                </a:ext>
                <a:ext uri="{FF2B5EF4-FFF2-40B4-BE49-F238E27FC236}">
                  <a16:creationId xmlns:a16="http://schemas.microsoft.com/office/drawing/2014/main" id="{00000000-0008-0000-0200-0000A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513" name="Button 417" hidden="1">
              <a:extLst>
                <a:ext uri="{63B3BB69-23CF-44E3-9099-C40C66FF867C}">
                  <a14:compatExt spid="_x0000_s4513"/>
                </a:ext>
                <a:ext uri="{FF2B5EF4-FFF2-40B4-BE49-F238E27FC236}">
                  <a16:creationId xmlns:a16="http://schemas.microsoft.com/office/drawing/2014/main" id="{00000000-0008-0000-0200-0000A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514" name="Button 418" hidden="1">
              <a:extLst>
                <a:ext uri="{63B3BB69-23CF-44E3-9099-C40C66FF867C}">
                  <a14:compatExt spid="_x0000_s4514"/>
                </a:ext>
                <a:ext uri="{FF2B5EF4-FFF2-40B4-BE49-F238E27FC236}">
                  <a16:creationId xmlns:a16="http://schemas.microsoft.com/office/drawing/2014/main" id="{00000000-0008-0000-0200-0000A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515" name="Button 419" hidden="1">
              <a:extLst>
                <a:ext uri="{63B3BB69-23CF-44E3-9099-C40C66FF867C}">
                  <a14:compatExt spid="_x0000_s4515"/>
                </a:ext>
                <a:ext uri="{FF2B5EF4-FFF2-40B4-BE49-F238E27FC236}">
                  <a16:creationId xmlns:a16="http://schemas.microsoft.com/office/drawing/2014/main" id="{00000000-0008-0000-0200-0000A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516" name="Button 420" hidden="1">
              <a:extLst>
                <a:ext uri="{63B3BB69-23CF-44E3-9099-C40C66FF867C}">
                  <a14:compatExt spid="_x0000_s4516"/>
                </a:ext>
                <a:ext uri="{FF2B5EF4-FFF2-40B4-BE49-F238E27FC236}">
                  <a16:creationId xmlns:a16="http://schemas.microsoft.com/office/drawing/2014/main" id="{00000000-0008-0000-0200-0000A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517" name="Button 421" hidden="1">
              <a:extLst>
                <a:ext uri="{63B3BB69-23CF-44E3-9099-C40C66FF867C}">
                  <a14:compatExt spid="_x0000_s4517"/>
                </a:ext>
                <a:ext uri="{FF2B5EF4-FFF2-40B4-BE49-F238E27FC236}">
                  <a16:creationId xmlns:a16="http://schemas.microsoft.com/office/drawing/2014/main" id="{00000000-0008-0000-0200-0000A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518" name="Button 422" hidden="1">
              <a:extLst>
                <a:ext uri="{63B3BB69-23CF-44E3-9099-C40C66FF867C}">
                  <a14:compatExt spid="_x0000_s4518"/>
                </a:ext>
                <a:ext uri="{FF2B5EF4-FFF2-40B4-BE49-F238E27FC236}">
                  <a16:creationId xmlns:a16="http://schemas.microsoft.com/office/drawing/2014/main" id="{00000000-0008-0000-0200-0000A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519" name="Button 423" hidden="1">
              <a:extLst>
                <a:ext uri="{63B3BB69-23CF-44E3-9099-C40C66FF867C}">
                  <a14:compatExt spid="_x0000_s4519"/>
                </a:ext>
                <a:ext uri="{FF2B5EF4-FFF2-40B4-BE49-F238E27FC236}">
                  <a16:creationId xmlns:a16="http://schemas.microsoft.com/office/drawing/2014/main" id="{00000000-0008-0000-0200-0000A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520" name="Button 424" hidden="1">
              <a:extLst>
                <a:ext uri="{63B3BB69-23CF-44E3-9099-C40C66FF867C}">
                  <a14:compatExt spid="_x0000_s4520"/>
                </a:ext>
                <a:ext uri="{FF2B5EF4-FFF2-40B4-BE49-F238E27FC236}">
                  <a16:creationId xmlns:a16="http://schemas.microsoft.com/office/drawing/2014/main" id="{00000000-0008-0000-0200-0000A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521" name="Button 425" hidden="1">
              <a:extLst>
                <a:ext uri="{63B3BB69-23CF-44E3-9099-C40C66FF867C}">
                  <a14:compatExt spid="_x0000_s4521"/>
                </a:ext>
                <a:ext uri="{FF2B5EF4-FFF2-40B4-BE49-F238E27FC236}">
                  <a16:creationId xmlns:a16="http://schemas.microsoft.com/office/drawing/2014/main" id="{00000000-0008-0000-0200-0000A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522" name="Button 426" hidden="1">
              <a:extLst>
                <a:ext uri="{63B3BB69-23CF-44E3-9099-C40C66FF867C}">
                  <a14:compatExt spid="_x0000_s4522"/>
                </a:ext>
                <a:ext uri="{FF2B5EF4-FFF2-40B4-BE49-F238E27FC236}">
                  <a16:creationId xmlns:a16="http://schemas.microsoft.com/office/drawing/2014/main" id="{00000000-0008-0000-0200-0000A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523" name="Button 427" hidden="1">
              <a:extLst>
                <a:ext uri="{63B3BB69-23CF-44E3-9099-C40C66FF867C}">
                  <a14:compatExt spid="_x0000_s4523"/>
                </a:ext>
                <a:ext uri="{FF2B5EF4-FFF2-40B4-BE49-F238E27FC236}">
                  <a16:creationId xmlns:a16="http://schemas.microsoft.com/office/drawing/2014/main" id="{00000000-0008-0000-0200-0000A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524" name="Button 428" hidden="1">
              <a:extLst>
                <a:ext uri="{63B3BB69-23CF-44E3-9099-C40C66FF867C}">
                  <a14:compatExt spid="_x0000_s4524"/>
                </a:ext>
                <a:ext uri="{FF2B5EF4-FFF2-40B4-BE49-F238E27FC236}">
                  <a16:creationId xmlns:a16="http://schemas.microsoft.com/office/drawing/2014/main" id="{00000000-0008-0000-0200-0000A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525" name="Button 429" hidden="1">
              <a:extLst>
                <a:ext uri="{63B3BB69-23CF-44E3-9099-C40C66FF867C}">
                  <a14:compatExt spid="_x0000_s4525"/>
                </a:ext>
                <a:ext uri="{FF2B5EF4-FFF2-40B4-BE49-F238E27FC236}">
                  <a16:creationId xmlns:a16="http://schemas.microsoft.com/office/drawing/2014/main" id="{00000000-0008-0000-0200-0000A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526" name="Button 430" hidden="1">
              <a:extLst>
                <a:ext uri="{63B3BB69-23CF-44E3-9099-C40C66FF867C}">
                  <a14:compatExt spid="_x0000_s4526"/>
                </a:ext>
                <a:ext uri="{FF2B5EF4-FFF2-40B4-BE49-F238E27FC236}">
                  <a16:creationId xmlns:a16="http://schemas.microsoft.com/office/drawing/2014/main" id="{00000000-0008-0000-0200-0000A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527" name="Button 431" hidden="1">
              <a:extLst>
                <a:ext uri="{63B3BB69-23CF-44E3-9099-C40C66FF867C}">
                  <a14:compatExt spid="_x0000_s4527"/>
                </a:ext>
                <a:ext uri="{FF2B5EF4-FFF2-40B4-BE49-F238E27FC236}">
                  <a16:creationId xmlns:a16="http://schemas.microsoft.com/office/drawing/2014/main" id="{00000000-0008-0000-0200-0000A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528" name="Button 432" hidden="1">
              <a:extLst>
                <a:ext uri="{63B3BB69-23CF-44E3-9099-C40C66FF867C}">
                  <a14:compatExt spid="_x0000_s4528"/>
                </a:ext>
                <a:ext uri="{FF2B5EF4-FFF2-40B4-BE49-F238E27FC236}">
                  <a16:creationId xmlns:a16="http://schemas.microsoft.com/office/drawing/2014/main" id="{00000000-0008-0000-0200-0000B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529" name="Button 433" hidden="1">
              <a:extLst>
                <a:ext uri="{63B3BB69-23CF-44E3-9099-C40C66FF867C}">
                  <a14:compatExt spid="_x0000_s4529"/>
                </a:ext>
                <a:ext uri="{FF2B5EF4-FFF2-40B4-BE49-F238E27FC236}">
                  <a16:creationId xmlns:a16="http://schemas.microsoft.com/office/drawing/2014/main" id="{00000000-0008-0000-0200-0000B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530" name="Button 434" hidden="1">
              <a:extLst>
                <a:ext uri="{63B3BB69-23CF-44E3-9099-C40C66FF867C}">
                  <a14:compatExt spid="_x0000_s4530"/>
                </a:ext>
                <a:ext uri="{FF2B5EF4-FFF2-40B4-BE49-F238E27FC236}">
                  <a16:creationId xmlns:a16="http://schemas.microsoft.com/office/drawing/2014/main" id="{00000000-0008-0000-0200-0000B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531" name="Button 435" hidden="1">
              <a:extLst>
                <a:ext uri="{63B3BB69-23CF-44E3-9099-C40C66FF867C}">
                  <a14:compatExt spid="_x0000_s4531"/>
                </a:ext>
                <a:ext uri="{FF2B5EF4-FFF2-40B4-BE49-F238E27FC236}">
                  <a16:creationId xmlns:a16="http://schemas.microsoft.com/office/drawing/2014/main" id="{00000000-0008-0000-0200-0000B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532" name="Button 436" hidden="1">
              <a:extLst>
                <a:ext uri="{63B3BB69-23CF-44E3-9099-C40C66FF867C}">
                  <a14:compatExt spid="_x0000_s4532"/>
                </a:ext>
                <a:ext uri="{FF2B5EF4-FFF2-40B4-BE49-F238E27FC236}">
                  <a16:creationId xmlns:a16="http://schemas.microsoft.com/office/drawing/2014/main" id="{00000000-0008-0000-0200-0000B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533" name="Button 437" hidden="1">
              <a:extLst>
                <a:ext uri="{63B3BB69-23CF-44E3-9099-C40C66FF867C}">
                  <a14:compatExt spid="_x0000_s4533"/>
                </a:ext>
                <a:ext uri="{FF2B5EF4-FFF2-40B4-BE49-F238E27FC236}">
                  <a16:creationId xmlns:a16="http://schemas.microsoft.com/office/drawing/2014/main" id="{00000000-0008-0000-0200-0000B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534" name="Button 438" hidden="1">
              <a:extLst>
                <a:ext uri="{63B3BB69-23CF-44E3-9099-C40C66FF867C}">
                  <a14:compatExt spid="_x0000_s4534"/>
                </a:ext>
                <a:ext uri="{FF2B5EF4-FFF2-40B4-BE49-F238E27FC236}">
                  <a16:creationId xmlns:a16="http://schemas.microsoft.com/office/drawing/2014/main" id="{00000000-0008-0000-0200-0000B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535" name="Button 439" hidden="1">
              <a:extLst>
                <a:ext uri="{63B3BB69-23CF-44E3-9099-C40C66FF867C}">
                  <a14:compatExt spid="_x0000_s4535"/>
                </a:ext>
                <a:ext uri="{FF2B5EF4-FFF2-40B4-BE49-F238E27FC236}">
                  <a16:creationId xmlns:a16="http://schemas.microsoft.com/office/drawing/2014/main" id="{00000000-0008-0000-0200-0000B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536" name="Button 440" hidden="1">
              <a:extLst>
                <a:ext uri="{63B3BB69-23CF-44E3-9099-C40C66FF867C}">
                  <a14:compatExt spid="_x0000_s4536"/>
                </a:ext>
                <a:ext uri="{FF2B5EF4-FFF2-40B4-BE49-F238E27FC236}">
                  <a16:creationId xmlns:a16="http://schemas.microsoft.com/office/drawing/2014/main" id="{00000000-0008-0000-0200-0000B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56</xdr:row>
          <xdr:rowOff>38100</xdr:rowOff>
        </xdr:from>
        <xdr:to>
          <xdr:col>12</xdr:col>
          <xdr:colOff>1066800</xdr:colOff>
          <xdr:row>57</xdr:row>
          <xdr:rowOff>95250</xdr:rowOff>
        </xdr:to>
        <xdr:sp macro="" textlink="">
          <xdr:nvSpPr>
            <xdr:cNvPr id="4593" name="Button 497" hidden="1">
              <a:extLst>
                <a:ext uri="{63B3BB69-23CF-44E3-9099-C40C66FF867C}">
                  <a14:compatExt spid="_x0000_s4593"/>
                </a:ext>
                <a:ext uri="{FF2B5EF4-FFF2-40B4-BE49-F238E27FC236}">
                  <a16:creationId xmlns:a16="http://schemas.microsoft.com/office/drawing/2014/main" id="{00000000-0008-0000-0200-0000F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56</xdr:row>
          <xdr:rowOff>38100</xdr:rowOff>
        </xdr:from>
        <xdr:to>
          <xdr:col>12</xdr:col>
          <xdr:colOff>1066800</xdr:colOff>
          <xdr:row>57</xdr:row>
          <xdr:rowOff>95250</xdr:rowOff>
        </xdr:to>
        <xdr:sp macro="" textlink="">
          <xdr:nvSpPr>
            <xdr:cNvPr id="4594" name="Button 498" hidden="1">
              <a:extLst>
                <a:ext uri="{63B3BB69-23CF-44E3-9099-C40C66FF867C}">
                  <a14:compatExt spid="_x0000_s4594"/>
                </a:ext>
                <a:ext uri="{FF2B5EF4-FFF2-40B4-BE49-F238E27FC236}">
                  <a16:creationId xmlns:a16="http://schemas.microsoft.com/office/drawing/2014/main" id="{00000000-0008-0000-0200-0000F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56</xdr:row>
          <xdr:rowOff>38100</xdr:rowOff>
        </xdr:from>
        <xdr:to>
          <xdr:col>12</xdr:col>
          <xdr:colOff>1066800</xdr:colOff>
          <xdr:row>57</xdr:row>
          <xdr:rowOff>95250</xdr:rowOff>
        </xdr:to>
        <xdr:sp macro="" textlink="">
          <xdr:nvSpPr>
            <xdr:cNvPr id="4595" name="Button 499" hidden="1">
              <a:extLst>
                <a:ext uri="{63B3BB69-23CF-44E3-9099-C40C66FF867C}">
                  <a14:compatExt spid="_x0000_s4595"/>
                </a:ext>
                <a:ext uri="{FF2B5EF4-FFF2-40B4-BE49-F238E27FC236}">
                  <a16:creationId xmlns:a16="http://schemas.microsoft.com/office/drawing/2014/main" id="{00000000-0008-0000-0200-0000F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56</xdr:row>
          <xdr:rowOff>38100</xdr:rowOff>
        </xdr:from>
        <xdr:to>
          <xdr:col>12</xdr:col>
          <xdr:colOff>1066800</xdr:colOff>
          <xdr:row>57</xdr:row>
          <xdr:rowOff>95250</xdr:rowOff>
        </xdr:to>
        <xdr:sp macro="" textlink="">
          <xdr:nvSpPr>
            <xdr:cNvPr id="4596" name="Button 500" hidden="1">
              <a:extLst>
                <a:ext uri="{63B3BB69-23CF-44E3-9099-C40C66FF867C}">
                  <a14:compatExt spid="_x0000_s4596"/>
                </a:ext>
                <a:ext uri="{FF2B5EF4-FFF2-40B4-BE49-F238E27FC236}">
                  <a16:creationId xmlns:a16="http://schemas.microsoft.com/office/drawing/2014/main" id="{00000000-0008-0000-0200-0000F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56</xdr:row>
          <xdr:rowOff>38100</xdr:rowOff>
        </xdr:from>
        <xdr:to>
          <xdr:col>12</xdr:col>
          <xdr:colOff>1066800</xdr:colOff>
          <xdr:row>57</xdr:row>
          <xdr:rowOff>95250</xdr:rowOff>
        </xdr:to>
        <xdr:sp macro="" textlink="">
          <xdr:nvSpPr>
            <xdr:cNvPr id="4597" name="Button 501" hidden="1">
              <a:extLst>
                <a:ext uri="{63B3BB69-23CF-44E3-9099-C40C66FF867C}">
                  <a14:compatExt spid="_x0000_s4597"/>
                </a:ext>
                <a:ext uri="{FF2B5EF4-FFF2-40B4-BE49-F238E27FC236}">
                  <a16:creationId xmlns:a16="http://schemas.microsoft.com/office/drawing/2014/main" id="{00000000-0008-0000-0200-0000F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56</xdr:row>
          <xdr:rowOff>38100</xdr:rowOff>
        </xdr:from>
        <xdr:to>
          <xdr:col>12</xdr:col>
          <xdr:colOff>1066800</xdr:colOff>
          <xdr:row>57</xdr:row>
          <xdr:rowOff>95250</xdr:rowOff>
        </xdr:to>
        <xdr:sp macro="" textlink="">
          <xdr:nvSpPr>
            <xdr:cNvPr id="4598" name="Button 502" hidden="1">
              <a:extLst>
                <a:ext uri="{63B3BB69-23CF-44E3-9099-C40C66FF867C}">
                  <a14:compatExt spid="_x0000_s4598"/>
                </a:ext>
                <a:ext uri="{FF2B5EF4-FFF2-40B4-BE49-F238E27FC236}">
                  <a16:creationId xmlns:a16="http://schemas.microsoft.com/office/drawing/2014/main" id="{00000000-0008-0000-0200-0000F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56</xdr:row>
          <xdr:rowOff>38100</xdr:rowOff>
        </xdr:from>
        <xdr:to>
          <xdr:col>12</xdr:col>
          <xdr:colOff>1066800</xdr:colOff>
          <xdr:row>57</xdr:row>
          <xdr:rowOff>95250</xdr:rowOff>
        </xdr:to>
        <xdr:sp macro="" textlink="">
          <xdr:nvSpPr>
            <xdr:cNvPr id="4599" name="Button 503" hidden="1">
              <a:extLst>
                <a:ext uri="{63B3BB69-23CF-44E3-9099-C40C66FF867C}">
                  <a14:compatExt spid="_x0000_s4599"/>
                </a:ext>
                <a:ext uri="{FF2B5EF4-FFF2-40B4-BE49-F238E27FC236}">
                  <a16:creationId xmlns:a16="http://schemas.microsoft.com/office/drawing/2014/main" id="{00000000-0008-0000-0200-0000F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56</xdr:row>
          <xdr:rowOff>38100</xdr:rowOff>
        </xdr:from>
        <xdr:to>
          <xdr:col>12</xdr:col>
          <xdr:colOff>1066800</xdr:colOff>
          <xdr:row>57</xdr:row>
          <xdr:rowOff>95250</xdr:rowOff>
        </xdr:to>
        <xdr:sp macro="" textlink="">
          <xdr:nvSpPr>
            <xdr:cNvPr id="4600" name="Button 504" hidden="1">
              <a:extLst>
                <a:ext uri="{63B3BB69-23CF-44E3-9099-C40C66FF867C}">
                  <a14:compatExt spid="_x0000_s4600"/>
                </a:ext>
                <a:ext uri="{FF2B5EF4-FFF2-40B4-BE49-F238E27FC236}">
                  <a16:creationId xmlns:a16="http://schemas.microsoft.com/office/drawing/2014/main" id="{00000000-0008-0000-0200-0000F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01" name="Button 505" hidden="1">
              <a:extLst>
                <a:ext uri="{63B3BB69-23CF-44E3-9099-C40C66FF867C}">
                  <a14:compatExt spid="_x0000_s4601"/>
                </a:ext>
                <a:ext uri="{FF2B5EF4-FFF2-40B4-BE49-F238E27FC236}">
                  <a16:creationId xmlns:a16="http://schemas.microsoft.com/office/drawing/2014/main" id="{00000000-0008-0000-0200-0000F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02" name="Button 506" hidden="1">
              <a:extLst>
                <a:ext uri="{63B3BB69-23CF-44E3-9099-C40C66FF867C}">
                  <a14:compatExt spid="_x0000_s4602"/>
                </a:ext>
                <a:ext uri="{FF2B5EF4-FFF2-40B4-BE49-F238E27FC236}">
                  <a16:creationId xmlns:a16="http://schemas.microsoft.com/office/drawing/2014/main" id="{00000000-0008-0000-0200-0000F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03" name="Button 507" hidden="1">
              <a:extLst>
                <a:ext uri="{63B3BB69-23CF-44E3-9099-C40C66FF867C}">
                  <a14:compatExt spid="_x0000_s4603"/>
                </a:ext>
                <a:ext uri="{FF2B5EF4-FFF2-40B4-BE49-F238E27FC236}">
                  <a16:creationId xmlns:a16="http://schemas.microsoft.com/office/drawing/2014/main" id="{00000000-0008-0000-0200-0000F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04" name="Button 508" hidden="1">
              <a:extLst>
                <a:ext uri="{63B3BB69-23CF-44E3-9099-C40C66FF867C}">
                  <a14:compatExt spid="_x0000_s4604"/>
                </a:ext>
                <a:ext uri="{FF2B5EF4-FFF2-40B4-BE49-F238E27FC236}">
                  <a16:creationId xmlns:a16="http://schemas.microsoft.com/office/drawing/2014/main" id="{00000000-0008-0000-0200-0000F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05" name="Button 509" hidden="1">
              <a:extLst>
                <a:ext uri="{63B3BB69-23CF-44E3-9099-C40C66FF867C}">
                  <a14:compatExt spid="_x0000_s4605"/>
                </a:ext>
                <a:ext uri="{FF2B5EF4-FFF2-40B4-BE49-F238E27FC236}">
                  <a16:creationId xmlns:a16="http://schemas.microsoft.com/office/drawing/2014/main" id="{00000000-0008-0000-0200-0000F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06" name="Button 510" hidden="1">
              <a:extLst>
                <a:ext uri="{63B3BB69-23CF-44E3-9099-C40C66FF867C}">
                  <a14:compatExt spid="_x0000_s4606"/>
                </a:ext>
                <a:ext uri="{FF2B5EF4-FFF2-40B4-BE49-F238E27FC236}">
                  <a16:creationId xmlns:a16="http://schemas.microsoft.com/office/drawing/2014/main" id="{00000000-0008-0000-0200-0000F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07" name="Button 511" hidden="1">
              <a:extLst>
                <a:ext uri="{63B3BB69-23CF-44E3-9099-C40C66FF867C}">
                  <a14:compatExt spid="_x0000_s4607"/>
                </a:ext>
                <a:ext uri="{FF2B5EF4-FFF2-40B4-BE49-F238E27FC236}">
                  <a16:creationId xmlns:a16="http://schemas.microsoft.com/office/drawing/2014/main" id="{00000000-0008-0000-0200-0000F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08" name="Button 512" hidden="1">
              <a:extLst>
                <a:ext uri="{63B3BB69-23CF-44E3-9099-C40C66FF867C}">
                  <a14:compatExt spid="_x0000_s4608"/>
                </a:ext>
                <a:ext uri="{FF2B5EF4-FFF2-40B4-BE49-F238E27FC236}">
                  <a16:creationId xmlns:a16="http://schemas.microsoft.com/office/drawing/2014/main" id="{00000000-0008-0000-0200-00000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609" name="Button 513" hidden="1">
              <a:extLst>
                <a:ext uri="{63B3BB69-23CF-44E3-9099-C40C66FF867C}">
                  <a14:compatExt spid="_x0000_s4609"/>
                </a:ext>
                <a:ext uri="{FF2B5EF4-FFF2-40B4-BE49-F238E27FC236}">
                  <a16:creationId xmlns:a16="http://schemas.microsoft.com/office/drawing/2014/main" id="{00000000-0008-0000-0200-00000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610" name="Button 514" hidden="1">
              <a:extLst>
                <a:ext uri="{63B3BB69-23CF-44E3-9099-C40C66FF867C}">
                  <a14:compatExt spid="_x0000_s4610"/>
                </a:ext>
                <a:ext uri="{FF2B5EF4-FFF2-40B4-BE49-F238E27FC236}">
                  <a16:creationId xmlns:a16="http://schemas.microsoft.com/office/drawing/2014/main" id="{00000000-0008-0000-0200-00000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611" name="Button 515" hidden="1">
              <a:extLst>
                <a:ext uri="{63B3BB69-23CF-44E3-9099-C40C66FF867C}">
                  <a14:compatExt spid="_x0000_s4611"/>
                </a:ext>
                <a:ext uri="{FF2B5EF4-FFF2-40B4-BE49-F238E27FC236}">
                  <a16:creationId xmlns:a16="http://schemas.microsoft.com/office/drawing/2014/main" id="{00000000-0008-0000-0200-00000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612" name="Button 516" hidden="1">
              <a:extLst>
                <a:ext uri="{63B3BB69-23CF-44E3-9099-C40C66FF867C}">
                  <a14:compatExt spid="_x0000_s4612"/>
                </a:ext>
                <a:ext uri="{FF2B5EF4-FFF2-40B4-BE49-F238E27FC236}">
                  <a16:creationId xmlns:a16="http://schemas.microsoft.com/office/drawing/2014/main" id="{00000000-0008-0000-0200-00000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613" name="Button 517" hidden="1">
              <a:extLst>
                <a:ext uri="{63B3BB69-23CF-44E3-9099-C40C66FF867C}">
                  <a14:compatExt spid="_x0000_s4613"/>
                </a:ext>
                <a:ext uri="{FF2B5EF4-FFF2-40B4-BE49-F238E27FC236}">
                  <a16:creationId xmlns:a16="http://schemas.microsoft.com/office/drawing/2014/main" id="{00000000-0008-0000-0200-00000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614" name="Button 518" hidden="1">
              <a:extLst>
                <a:ext uri="{63B3BB69-23CF-44E3-9099-C40C66FF867C}">
                  <a14:compatExt spid="_x0000_s4614"/>
                </a:ext>
                <a:ext uri="{FF2B5EF4-FFF2-40B4-BE49-F238E27FC236}">
                  <a16:creationId xmlns:a16="http://schemas.microsoft.com/office/drawing/2014/main" id="{00000000-0008-0000-0200-00000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615" name="Button 519" hidden="1">
              <a:extLst>
                <a:ext uri="{63B3BB69-23CF-44E3-9099-C40C66FF867C}">
                  <a14:compatExt spid="_x0000_s4615"/>
                </a:ext>
                <a:ext uri="{FF2B5EF4-FFF2-40B4-BE49-F238E27FC236}">
                  <a16:creationId xmlns:a16="http://schemas.microsoft.com/office/drawing/2014/main" id="{00000000-0008-0000-0200-00000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616" name="Button 520" hidden="1">
              <a:extLst>
                <a:ext uri="{63B3BB69-23CF-44E3-9099-C40C66FF867C}">
                  <a14:compatExt spid="_x0000_s4616"/>
                </a:ext>
                <a:ext uri="{FF2B5EF4-FFF2-40B4-BE49-F238E27FC236}">
                  <a16:creationId xmlns:a16="http://schemas.microsoft.com/office/drawing/2014/main" id="{00000000-0008-0000-0200-00000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17" name="Button 521" hidden="1">
              <a:extLst>
                <a:ext uri="{63B3BB69-23CF-44E3-9099-C40C66FF867C}">
                  <a14:compatExt spid="_x0000_s4617"/>
                </a:ext>
                <a:ext uri="{FF2B5EF4-FFF2-40B4-BE49-F238E27FC236}">
                  <a16:creationId xmlns:a16="http://schemas.microsoft.com/office/drawing/2014/main" id="{00000000-0008-0000-0200-00000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18" name="Button 522" hidden="1">
              <a:extLst>
                <a:ext uri="{63B3BB69-23CF-44E3-9099-C40C66FF867C}">
                  <a14:compatExt spid="_x0000_s4618"/>
                </a:ext>
                <a:ext uri="{FF2B5EF4-FFF2-40B4-BE49-F238E27FC236}">
                  <a16:creationId xmlns:a16="http://schemas.microsoft.com/office/drawing/2014/main" id="{00000000-0008-0000-0200-00000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19" name="Button 523" hidden="1">
              <a:extLst>
                <a:ext uri="{63B3BB69-23CF-44E3-9099-C40C66FF867C}">
                  <a14:compatExt spid="_x0000_s4619"/>
                </a:ext>
                <a:ext uri="{FF2B5EF4-FFF2-40B4-BE49-F238E27FC236}">
                  <a16:creationId xmlns:a16="http://schemas.microsoft.com/office/drawing/2014/main" id="{00000000-0008-0000-0200-00000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20" name="Button 524" hidden="1">
              <a:extLst>
                <a:ext uri="{63B3BB69-23CF-44E3-9099-C40C66FF867C}">
                  <a14:compatExt spid="_x0000_s4620"/>
                </a:ext>
                <a:ext uri="{FF2B5EF4-FFF2-40B4-BE49-F238E27FC236}">
                  <a16:creationId xmlns:a16="http://schemas.microsoft.com/office/drawing/2014/main" id="{00000000-0008-0000-0200-00000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21" name="Button 525" hidden="1">
              <a:extLst>
                <a:ext uri="{63B3BB69-23CF-44E3-9099-C40C66FF867C}">
                  <a14:compatExt spid="_x0000_s4621"/>
                </a:ext>
                <a:ext uri="{FF2B5EF4-FFF2-40B4-BE49-F238E27FC236}">
                  <a16:creationId xmlns:a16="http://schemas.microsoft.com/office/drawing/2014/main" id="{00000000-0008-0000-0200-00000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22" name="Button 526" hidden="1">
              <a:extLst>
                <a:ext uri="{63B3BB69-23CF-44E3-9099-C40C66FF867C}">
                  <a14:compatExt spid="_x0000_s4622"/>
                </a:ext>
                <a:ext uri="{FF2B5EF4-FFF2-40B4-BE49-F238E27FC236}">
                  <a16:creationId xmlns:a16="http://schemas.microsoft.com/office/drawing/2014/main" id="{00000000-0008-0000-0200-00000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23" name="Button 527" hidden="1">
              <a:extLst>
                <a:ext uri="{63B3BB69-23CF-44E3-9099-C40C66FF867C}">
                  <a14:compatExt spid="_x0000_s4623"/>
                </a:ext>
                <a:ext uri="{FF2B5EF4-FFF2-40B4-BE49-F238E27FC236}">
                  <a16:creationId xmlns:a16="http://schemas.microsoft.com/office/drawing/2014/main" id="{00000000-0008-0000-0200-00000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24" name="Button 528" hidden="1">
              <a:extLst>
                <a:ext uri="{63B3BB69-23CF-44E3-9099-C40C66FF867C}">
                  <a14:compatExt spid="_x0000_s4624"/>
                </a:ext>
                <a:ext uri="{FF2B5EF4-FFF2-40B4-BE49-F238E27FC236}">
                  <a16:creationId xmlns:a16="http://schemas.microsoft.com/office/drawing/2014/main" id="{00000000-0008-0000-0200-00001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25" name="Button 529" hidden="1">
              <a:extLst>
                <a:ext uri="{63B3BB69-23CF-44E3-9099-C40C66FF867C}">
                  <a14:compatExt spid="_x0000_s4625"/>
                </a:ext>
                <a:ext uri="{FF2B5EF4-FFF2-40B4-BE49-F238E27FC236}">
                  <a16:creationId xmlns:a16="http://schemas.microsoft.com/office/drawing/2014/main" id="{00000000-0008-0000-0200-00001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26" name="Button 530" hidden="1">
              <a:extLst>
                <a:ext uri="{63B3BB69-23CF-44E3-9099-C40C66FF867C}">
                  <a14:compatExt spid="_x0000_s4626"/>
                </a:ext>
                <a:ext uri="{FF2B5EF4-FFF2-40B4-BE49-F238E27FC236}">
                  <a16:creationId xmlns:a16="http://schemas.microsoft.com/office/drawing/2014/main" id="{00000000-0008-0000-0200-00001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27" name="Button 531" hidden="1">
              <a:extLst>
                <a:ext uri="{63B3BB69-23CF-44E3-9099-C40C66FF867C}">
                  <a14:compatExt spid="_x0000_s4627"/>
                </a:ext>
                <a:ext uri="{FF2B5EF4-FFF2-40B4-BE49-F238E27FC236}">
                  <a16:creationId xmlns:a16="http://schemas.microsoft.com/office/drawing/2014/main" id="{00000000-0008-0000-0200-00001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28" name="Button 532" hidden="1">
              <a:extLst>
                <a:ext uri="{63B3BB69-23CF-44E3-9099-C40C66FF867C}">
                  <a14:compatExt spid="_x0000_s4628"/>
                </a:ext>
                <a:ext uri="{FF2B5EF4-FFF2-40B4-BE49-F238E27FC236}">
                  <a16:creationId xmlns:a16="http://schemas.microsoft.com/office/drawing/2014/main" id="{00000000-0008-0000-0200-00001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29" name="Button 533" hidden="1">
              <a:extLst>
                <a:ext uri="{63B3BB69-23CF-44E3-9099-C40C66FF867C}">
                  <a14:compatExt spid="_x0000_s4629"/>
                </a:ext>
                <a:ext uri="{FF2B5EF4-FFF2-40B4-BE49-F238E27FC236}">
                  <a16:creationId xmlns:a16="http://schemas.microsoft.com/office/drawing/2014/main" id="{00000000-0008-0000-0200-00001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30" name="Button 534" hidden="1">
              <a:extLst>
                <a:ext uri="{63B3BB69-23CF-44E3-9099-C40C66FF867C}">
                  <a14:compatExt spid="_x0000_s4630"/>
                </a:ext>
                <a:ext uri="{FF2B5EF4-FFF2-40B4-BE49-F238E27FC236}">
                  <a16:creationId xmlns:a16="http://schemas.microsoft.com/office/drawing/2014/main" id="{00000000-0008-0000-0200-00001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31" name="Button 535" hidden="1">
              <a:extLst>
                <a:ext uri="{63B3BB69-23CF-44E3-9099-C40C66FF867C}">
                  <a14:compatExt spid="_x0000_s4631"/>
                </a:ext>
                <a:ext uri="{FF2B5EF4-FFF2-40B4-BE49-F238E27FC236}">
                  <a16:creationId xmlns:a16="http://schemas.microsoft.com/office/drawing/2014/main" id="{00000000-0008-0000-0200-00001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32" name="Button 536" hidden="1">
              <a:extLst>
                <a:ext uri="{63B3BB69-23CF-44E3-9099-C40C66FF867C}">
                  <a14:compatExt spid="_x0000_s4632"/>
                </a:ext>
                <a:ext uri="{FF2B5EF4-FFF2-40B4-BE49-F238E27FC236}">
                  <a16:creationId xmlns:a16="http://schemas.microsoft.com/office/drawing/2014/main" id="{00000000-0008-0000-0200-00001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633" name="Button 537" hidden="1">
              <a:extLst>
                <a:ext uri="{63B3BB69-23CF-44E3-9099-C40C66FF867C}">
                  <a14:compatExt spid="_x0000_s4633"/>
                </a:ext>
                <a:ext uri="{FF2B5EF4-FFF2-40B4-BE49-F238E27FC236}">
                  <a16:creationId xmlns:a16="http://schemas.microsoft.com/office/drawing/2014/main" id="{00000000-0008-0000-0200-00001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634" name="Button 538" hidden="1">
              <a:extLst>
                <a:ext uri="{63B3BB69-23CF-44E3-9099-C40C66FF867C}">
                  <a14:compatExt spid="_x0000_s4634"/>
                </a:ext>
                <a:ext uri="{FF2B5EF4-FFF2-40B4-BE49-F238E27FC236}">
                  <a16:creationId xmlns:a16="http://schemas.microsoft.com/office/drawing/2014/main" id="{00000000-0008-0000-0200-00001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635" name="Button 539" hidden="1">
              <a:extLst>
                <a:ext uri="{63B3BB69-23CF-44E3-9099-C40C66FF867C}">
                  <a14:compatExt spid="_x0000_s4635"/>
                </a:ext>
                <a:ext uri="{FF2B5EF4-FFF2-40B4-BE49-F238E27FC236}">
                  <a16:creationId xmlns:a16="http://schemas.microsoft.com/office/drawing/2014/main" id="{00000000-0008-0000-0200-00001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636" name="Button 540" hidden="1">
              <a:extLst>
                <a:ext uri="{63B3BB69-23CF-44E3-9099-C40C66FF867C}">
                  <a14:compatExt spid="_x0000_s4636"/>
                </a:ext>
                <a:ext uri="{FF2B5EF4-FFF2-40B4-BE49-F238E27FC236}">
                  <a16:creationId xmlns:a16="http://schemas.microsoft.com/office/drawing/2014/main" id="{00000000-0008-0000-0200-00001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637" name="Button 541" hidden="1">
              <a:extLst>
                <a:ext uri="{63B3BB69-23CF-44E3-9099-C40C66FF867C}">
                  <a14:compatExt spid="_x0000_s4637"/>
                </a:ext>
                <a:ext uri="{FF2B5EF4-FFF2-40B4-BE49-F238E27FC236}">
                  <a16:creationId xmlns:a16="http://schemas.microsoft.com/office/drawing/2014/main" id="{00000000-0008-0000-0200-00001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638" name="Button 542" hidden="1">
              <a:extLst>
                <a:ext uri="{63B3BB69-23CF-44E3-9099-C40C66FF867C}">
                  <a14:compatExt spid="_x0000_s4638"/>
                </a:ext>
                <a:ext uri="{FF2B5EF4-FFF2-40B4-BE49-F238E27FC236}">
                  <a16:creationId xmlns:a16="http://schemas.microsoft.com/office/drawing/2014/main" id="{00000000-0008-0000-0200-00001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639" name="Button 543" hidden="1">
              <a:extLst>
                <a:ext uri="{63B3BB69-23CF-44E3-9099-C40C66FF867C}">
                  <a14:compatExt spid="_x0000_s4639"/>
                </a:ext>
                <a:ext uri="{FF2B5EF4-FFF2-40B4-BE49-F238E27FC236}">
                  <a16:creationId xmlns:a16="http://schemas.microsoft.com/office/drawing/2014/main" id="{00000000-0008-0000-0200-00001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640" name="Button 544" hidden="1">
              <a:extLst>
                <a:ext uri="{63B3BB69-23CF-44E3-9099-C40C66FF867C}">
                  <a14:compatExt spid="_x0000_s4640"/>
                </a:ext>
                <a:ext uri="{FF2B5EF4-FFF2-40B4-BE49-F238E27FC236}">
                  <a16:creationId xmlns:a16="http://schemas.microsoft.com/office/drawing/2014/main" id="{00000000-0008-0000-0200-00002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41" name="Button 545" hidden="1">
              <a:extLst>
                <a:ext uri="{63B3BB69-23CF-44E3-9099-C40C66FF867C}">
                  <a14:compatExt spid="_x0000_s4641"/>
                </a:ext>
                <a:ext uri="{FF2B5EF4-FFF2-40B4-BE49-F238E27FC236}">
                  <a16:creationId xmlns:a16="http://schemas.microsoft.com/office/drawing/2014/main" id="{00000000-0008-0000-0200-00002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42" name="Button 546" hidden="1">
              <a:extLst>
                <a:ext uri="{63B3BB69-23CF-44E3-9099-C40C66FF867C}">
                  <a14:compatExt spid="_x0000_s4642"/>
                </a:ext>
                <a:ext uri="{FF2B5EF4-FFF2-40B4-BE49-F238E27FC236}">
                  <a16:creationId xmlns:a16="http://schemas.microsoft.com/office/drawing/2014/main" id="{00000000-0008-0000-0200-00002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43" name="Button 547" hidden="1">
              <a:extLst>
                <a:ext uri="{63B3BB69-23CF-44E3-9099-C40C66FF867C}">
                  <a14:compatExt spid="_x0000_s4643"/>
                </a:ext>
                <a:ext uri="{FF2B5EF4-FFF2-40B4-BE49-F238E27FC236}">
                  <a16:creationId xmlns:a16="http://schemas.microsoft.com/office/drawing/2014/main" id="{00000000-0008-0000-0200-00002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44" name="Button 548" hidden="1">
              <a:extLst>
                <a:ext uri="{63B3BB69-23CF-44E3-9099-C40C66FF867C}">
                  <a14:compatExt spid="_x0000_s4644"/>
                </a:ext>
                <a:ext uri="{FF2B5EF4-FFF2-40B4-BE49-F238E27FC236}">
                  <a16:creationId xmlns:a16="http://schemas.microsoft.com/office/drawing/2014/main" id="{00000000-0008-0000-0200-00002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45" name="Button 549" hidden="1">
              <a:extLst>
                <a:ext uri="{63B3BB69-23CF-44E3-9099-C40C66FF867C}">
                  <a14:compatExt spid="_x0000_s4645"/>
                </a:ext>
                <a:ext uri="{FF2B5EF4-FFF2-40B4-BE49-F238E27FC236}">
                  <a16:creationId xmlns:a16="http://schemas.microsoft.com/office/drawing/2014/main" id="{00000000-0008-0000-0200-00002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46" name="Button 550" hidden="1">
              <a:extLst>
                <a:ext uri="{63B3BB69-23CF-44E3-9099-C40C66FF867C}">
                  <a14:compatExt spid="_x0000_s4646"/>
                </a:ext>
                <a:ext uri="{FF2B5EF4-FFF2-40B4-BE49-F238E27FC236}">
                  <a16:creationId xmlns:a16="http://schemas.microsoft.com/office/drawing/2014/main" id="{00000000-0008-0000-0200-00002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47" name="Button 551" hidden="1">
              <a:extLst>
                <a:ext uri="{63B3BB69-23CF-44E3-9099-C40C66FF867C}">
                  <a14:compatExt spid="_x0000_s4647"/>
                </a:ext>
                <a:ext uri="{FF2B5EF4-FFF2-40B4-BE49-F238E27FC236}">
                  <a16:creationId xmlns:a16="http://schemas.microsoft.com/office/drawing/2014/main" id="{00000000-0008-0000-0200-00002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48" name="Button 552" hidden="1">
              <a:extLst>
                <a:ext uri="{63B3BB69-23CF-44E3-9099-C40C66FF867C}">
                  <a14:compatExt spid="_x0000_s4648"/>
                </a:ext>
                <a:ext uri="{FF2B5EF4-FFF2-40B4-BE49-F238E27FC236}">
                  <a16:creationId xmlns:a16="http://schemas.microsoft.com/office/drawing/2014/main" id="{00000000-0008-0000-0200-00002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49" name="Button 553" hidden="1">
              <a:extLst>
                <a:ext uri="{63B3BB69-23CF-44E3-9099-C40C66FF867C}">
                  <a14:compatExt spid="_x0000_s4649"/>
                </a:ext>
                <a:ext uri="{FF2B5EF4-FFF2-40B4-BE49-F238E27FC236}">
                  <a16:creationId xmlns:a16="http://schemas.microsoft.com/office/drawing/2014/main" id="{00000000-0008-0000-0200-00002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50" name="Button 554" hidden="1">
              <a:extLst>
                <a:ext uri="{63B3BB69-23CF-44E3-9099-C40C66FF867C}">
                  <a14:compatExt spid="_x0000_s4650"/>
                </a:ext>
                <a:ext uri="{FF2B5EF4-FFF2-40B4-BE49-F238E27FC236}">
                  <a16:creationId xmlns:a16="http://schemas.microsoft.com/office/drawing/2014/main" id="{00000000-0008-0000-0200-00002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51" name="Button 555" hidden="1">
              <a:extLst>
                <a:ext uri="{63B3BB69-23CF-44E3-9099-C40C66FF867C}">
                  <a14:compatExt spid="_x0000_s4651"/>
                </a:ext>
                <a:ext uri="{FF2B5EF4-FFF2-40B4-BE49-F238E27FC236}">
                  <a16:creationId xmlns:a16="http://schemas.microsoft.com/office/drawing/2014/main" id="{00000000-0008-0000-0200-00002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52" name="Button 556" hidden="1">
              <a:extLst>
                <a:ext uri="{63B3BB69-23CF-44E3-9099-C40C66FF867C}">
                  <a14:compatExt spid="_x0000_s4652"/>
                </a:ext>
                <a:ext uri="{FF2B5EF4-FFF2-40B4-BE49-F238E27FC236}">
                  <a16:creationId xmlns:a16="http://schemas.microsoft.com/office/drawing/2014/main" id="{00000000-0008-0000-0200-00002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53" name="Button 557" hidden="1">
              <a:extLst>
                <a:ext uri="{63B3BB69-23CF-44E3-9099-C40C66FF867C}">
                  <a14:compatExt spid="_x0000_s4653"/>
                </a:ext>
                <a:ext uri="{FF2B5EF4-FFF2-40B4-BE49-F238E27FC236}">
                  <a16:creationId xmlns:a16="http://schemas.microsoft.com/office/drawing/2014/main" id="{00000000-0008-0000-0200-00002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54" name="Button 558" hidden="1">
              <a:extLst>
                <a:ext uri="{63B3BB69-23CF-44E3-9099-C40C66FF867C}">
                  <a14:compatExt spid="_x0000_s4654"/>
                </a:ext>
                <a:ext uri="{FF2B5EF4-FFF2-40B4-BE49-F238E27FC236}">
                  <a16:creationId xmlns:a16="http://schemas.microsoft.com/office/drawing/2014/main" id="{00000000-0008-0000-0200-00002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55" name="Button 559" hidden="1">
              <a:extLst>
                <a:ext uri="{63B3BB69-23CF-44E3-9099-C40C66FF867C}">
                  <a14:compatExt spid="_x0000_s4655"/>
                </a:ext>
                <a:ext uri="{FF2B5EF4-FFF2-40B4-BE49-F238E27FC236}">
                  <a16:creationId xmlns:a16="http://schemas.microsoft.com/office/drawing/2014/main" id="{00000000-0008-0000-0200-00002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56" name="Button 560" hidden="1">
              <a:extLst>
                <a:ext uri="{63B3BB69-23CF-44E3-9099-C40C66FF867C}">
                  <a14:compatExt spid="_x0000_s4656"/>
                </a:ext>
                <a:ext uri="{FF2B5EF4-FFF2-40B4-BE49-F238E27FC236}">
                  <a16:creationId xmlns:a16="http://schemas.microsoft.com/office/drawing/2014/main" id="{00000000-0008-0000-0200-00003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657" name="Button 561" hidden="1">
              <a:extLst>
                <a:ext uri="{63B3BB69-23CF-44E3-9099-C40C66FF867C}">
                  <a14:compatExt spid="_x0000_s4657"/>
                </a:ext>
                <a:ext uri="{FF2B5EF4-FFF2-40B4-BE49-F238E27FC236}">
                  <a16:creationId xmlns:a16="http://schemas.microsoft.com/office/drawing/2014/main" id="{00000000-0008-0000-0200-00003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658" name="Button 562" hidden="1">
              <a:extLst>
                <a:ext uri="{63B3BB69-23CF-44E3-9099-C40C66FF867C}">
                  <a14:compatExt spid="_x0000_s4658"/>
                </a:ext>
                <a:ext uri="{FF2B5EF4-FFF2-40B4-BE49-F238E27FC236}">
                  <a16:creationId xmlns:a16="http://schemas.microsoft.com/office/drawing/2014/main" id="{00000000-0008-0000-0200-00003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659" name="Button 563" hidden="1">
              <a:extLst>
                <a:ext uri="{63B3BB69-23CF-44E3-9099-C40C66FF867C}">
                  <a14:compatExt spid="_x0000_s4659"/>
                </a:ext>
                <a:ext uri="{FF2B5EF4-FFF2-40B4-BE49-F238E27FC236}">
                  <a16:creationId xmlns:a16="http://schemas.microsoft.com/office/drawing/2014/main" id="{00000000-0008-0000-0200-00003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660" name="Button 564" hidden="1">
              <a:extLst>
                <a:ext uri="{63B3BB69-23CF-44E3-9099-C40C66FF867C}">
                  <a14:compatExt spid="_x0000_s4660"/>
                </a:ext>
                <a:ext uri="{FF2B5EF4-FFF2-40B4-BE49-F238E27FC236}">
                  <a16:creationId xmlns:a16="http://schemas.microsoft.com/office/drawing/2014/main" id="{00000000-0008-0000-0200-00003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60</xdr:row>
          <xdr:rowOff>38100</xdr:rowOff>
        </xdr:from>
        <xdr:to>
          <xdr:col>12</xdr:col>
          <xdr:colOff>1066800</xdr:colOff>
          <xdr:row>61</xdr:row>
          <xdr:rowOff>95250</xdr:rowOff>
        </xdr:to>
        <xdr:sp macro="" textlink="">
          <xdr:nvSpPr>
            <xdr:cNvPr id="4661" name="Button 565" hidden="1">
              <a:extLst>
                <a:ext uri="{63B3BB69-23CF-44E3-9099-C40C66FF867C}">
                  <a14:compatExt spid="_x0000_s4661"/>
                </a:ext>
                <a:ext uri="{FF2B5EF4-FFF2-40B4-BE49-F238E27FC236}">
                  <a16:creationId xmlns:a16="http://schemas.microsoft.com/office/drawing/2014/main" id="{00000000-0008-0000-0200-00003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64" name="Button 568" hidden="1">
              <a:extLst>
                <a:ext uri="{63B3BB69-23CF-44E3-9099-C40C66FF867C}">
                  <a14:compatExt spid="_x0000_s4664"/>
                </a:ext>
                <a:ext uri="{FF2B5EF4-FFF2-40B4-BE49-F238E27FC236}">
                  <a16:creationId xmlns:a16="http://schemas.microsoft.com/office/drawing/2014/main" id="{00000000-0008-0000-0200-00003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65" name="Button 569" hidden="1">
              <a:extLst>
                <a:ext uri="{63B3BB69-23CF-44E3-9099-C40C66FF867C}">
                  <a14:compatExt spid="_x0000_s4665"/>
                </a:ext>
                <a:ext uri="{FF2B5EF4-FFF2-40B4-BE49-F238E27FC236}">
                  <a16:creationId xmlns:a16="http://schemas.microsoft.com/office/drawing/2014/main" id="{00000000-0008-0000-0200-00003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66" name="Button 570" hidden="1">
              <a:extLst>
                <a:ext uri="{63B3BB69-23CF-44E3-9099-C40C66FF867C}">
                  <a14:compatExt spid="_x0000_s4666"/>
                </a:ext>
                <a:ext uri="{FF2B5EF4-FFF2-40B4-BE49-F238E27FC236}">
                  <a16:creationId xmlns:a16="http://schemas.microsoft.com/office/drawing/2014/main" id="{00000000-0008-0000-0200-00003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67" name="Button 571" hidden="1">
              <a:extLst>
                <a:ext uri="{63B3BB69-23CF-44E3-9099-C40C66FF867C}">
                  <a14:compatExt spid="_x0000_s4667"/>
                </a:ext>
                <a:ext uri="{FF2B5EF4-FFF2-40B4-BE49-F238E27FC236}">
                  <a16:creationId xmlns:a16="http://schemas.microsoft.com/office/drawing/2014/main" id="{00000000-0008-0000-0200-00003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68" name="Button 572" hidden="1">
              <a:extLst>
                <a:ext uri="{63B3BB69-23CF-44E3-9099-C40C66FF867C}">
                  <a14:compatExt spid="_x0000_s4668"/>
                </a:ext>
                <a:ext uri="{FF2B5EF4-FFF2-40B4-BE49-F238E27FC236}">
                  <a16:creationId xmlns:a16="http://schemas.microsoft.com/office/drawing/2014/main" id="{00000000-0008-0000-0200-00003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69" name="Button 573" hidden="1">
              <a:extLst>
                <a:ext uri="{63B3BB69-23CF-44E3-9099-C40C66FF867C}">
                  <a14:compatExt spid="_x0000_s4669"/>
                </a:ext>
                <a:ext uri="{FF2B5EF4-FFF2-40B4-BE49-F238E27FC236}">
                  <a16:creationId xmlns:a16="http://schemas.microsoft.com/office/drawing/2014/main" id="{00000000-0008-0000-0200-00003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70" name="Button 574" hidden="1">
              <a:extLst>
                <a:ext uri="{63B3BB69-23CF-44E3-9099-C40C66FF867C}">
                  <a14:compatExt spid="_x0000_s4670"/>
                </a:ext>
                <a:ext uri="{FF2B5EF4-FFF2-40B4-BE49-F238E27FC236}">
                  <a16:creationId xmlns:a16="http://schemas.microsoft.com/office/drawing/2014/main" id="{00000000-0008-0000-0200-00003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61</xdr:row>
          <xdr:rowOff>38100</xdr:rowOff>
        </xdr:from>
        <xdr:to>
          <xdr:col>12</xdr:col>
          <xdr:colOff>1066800</xdr:colOff>
          <xdr:row>62</xdr:row>
          <xdr:rowOff>95250</xdr:rowOff>
        </xdr:to>
        <xdr:sp macro="" textlink="">
          <xdr:nvSpPr>
            <xdr:cNvPr id="4671" name="Button 575" hidden="1">
              <a:extLst>
                <a:ext uri="{63B3BB69-23CF-44E3-9099-C40C66FF867C}">
                  <a14:compatExt spid="_x0000_s4671"/>
                </a:ext>
                <a:ext uri="{FF2B5EF4-FFF2-40B4-BE49-F238E27FC236}">
                  <a16:creationId xmlns:a16="http://schemas.microsoft.com/office/drawing/2014/main" id="{00000000-0008-0000-0200-00003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764" name="Button 668" hidden="1">
              <a:extLst>
                <a:ext uri="{63B3BB69-23CF-44E3-9099-C40C66FF867C}">
                  <a14:compatExt spid="_x0000_s4764"/>
                </a:ext>
                <a:ext uri="{FF2B5EF4-FFF2-40B4-BE49-F238E27FC236}">
                  <a16:creationId xmlns:a16="http://schemas.microsoft.com/office/drawing/2014/main" id="{00000000-0008-0000-0200-00009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765" name="Button 669" hidden="1">
              <a:extLst>
                <a:ext uri="{63B3BB69-23CF-44E3-9099-C40C66FF867C}">
                  <a14:compatExt spid="_x0000_s4765"/>
                </a:ext>
                <a:ext uri="{FF2B5EF4-FFF2-40B4-BE49-F238E27FC236}">
                  <a16:creationId xmlns:a16="http://schemas.microsoft.com/office/drawing/2014/main" id="{00000000-0008-0000-0200-00009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766" name="Button 670" hidden="1">
              <a:extLst>
                <a:ext uri="{63B3BB69-23CF-44E3-9099-C40C66FF867C}">
                  <a14:compatExt spid="_x0000_s4766"/>
                </a:ext>
                <a:ext uri="{FF2B5EF4-FFF2-40B4-BE49-F238E27FC236}">
                  <a16:creationId xmlns:a16="http://schemas.microsoft.com/office/drawing/2014/main" id="{00000000-0008-0000-0200-00009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767" name="Button 671" hidden="1">
              <a:extLst>
                <a:ext uri="{63B3BB69-23CF-44E3-9099-C40C66FF867C}">
                  <a14:compatExt spid="_x0000_s4767"/>
                </a:ext>
                <a:ext uri="{FF2B5EF4-FFF2-40B4-BE49-F238E27FC236}">
                  <a16:creationId xmlns:a16="http://schemas.microsoft.com/office/drawing/2014/main" id="{00000000-0008-0000-0200-00009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768" name="Button 672" hidden="1">
              <a:extLst>
                <a:ext uri="{63B3BB69-23CF-44E3-9099-C40C66FF867C}">
                  <a14:compatExt spid="_x0000_s4768"/>
                </a:ext>
                <a:ext uri="{FF2B5EF4-FFF2-40B4-BE49-F238E27FC236}">
                  <a16:creationId xmlns:a16="http://schemas.microsoft.com/office/drawing/2014/main" id="{00000000-0008-0000-0200-0000A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769" name="Button 673" hidden="1">
              <a:extLst>
                <a:ext uri="{63B3BB69-23CF-44E3-9099-C40C66FF867C}">
                  <a14:compatExt spid="_x0000_s4769"/>
                </a:ext>
                <a:ext uri="{FF2B5EF4-FFF2-40B4-BE49-F238E27FC236}">
                  <a16:creationId xmlns:a16="http://schemas.microsoft.com/office/drawing/2014/main" id="{00000000-0008-0000-0200-0000A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770" name="Button 674" hidden="1">
              <a:extLst>
                <a:ext uri="{63B3BB69-23CF-44E3-9099-C40C66FF867C}">
                  <a14:compatExt spid="_x0000_s4770"/>
                </a:ext>
                <a:ext uri="{FF2B5EF4-FFF2-40B4-BE49-F238E27FC236}">
                  <a16:creationId xmlns:a16="http://schemas.microsoft.com/office/drawing/2014/main" id="{00000000-0008-0000-0200-0000A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771" name="Button 675" hidden="1">
              <a:extLst>
                <a:ext uri="{63B3BB69-23CF-44E3-9099-C40C66FF867C}">
                  <a14:compatExt spid="_x0000_s4771"/>
                </a:ext>
                <a:ext uri="{FF2B5EF4-FFF2-40B4-BE49-F238E27FC236}">
                  <a16:creationId xmlns:a16="http://schemas.microsoft.com/office/drawing/2014/main" id="{00000000-0008-0000-0200-0000A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772" name="Button 676" hidden="1">
              <a:extLst>
                <a:ext uri="{63B3BB69-23CF-44E3-9099-C40C66FF867C}">
                  <a14:compatExt spid="_x0000_s4772"/>
                </a:ext>
                <a:ext uri="{FF2B5EF4-FFF2-40B4-BE49-F238E27FC236}">
                  <a16:creationId xmlns:a16="http://schemas.microsoft.com/office/drawing/2014/main" id="{00000000-0008-0000-0200-0000A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773" name="Button 677" hidden="1">
              <a:extLst>
                <a:ext uri="{63B3BB69-23CF-44E3-9099-C40C66FF867C}">
                  <a14:compatExt spid="_x0000_s4773"/>
                </a:ext>
                <a:ext uri="{FF2B5EF4-FFF2-40B4-BE49-F238E27FC236}">
                  <a16:creationId xmlns:a16="http://schemas.microsoft.com/office/drawing/2014/main" id="{00000000-0008-0000-0200-0000A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774" name="Button 678" hidden="1">
              <a:extLst>
                <a:ext uri="{63B3BB69-23CF-44E3-9099-C40C66FF867C}">
                  <a14:compatExt spid="_x0000_s4774"/>
                </a:ext>
                <a:ext uri="{FF2B5EF4-FFF2-40B4-BE49-F238E27FC236}">
                  <a16:creationId xmlns:a16="http://schemas.microsoft.com/office/drawing/2014/main" id="{00000000-0008-0000-0200-0000A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775" name="Button 679" hidden="1">
              <a:extLst>
                <a:ext uri="{63B3BB69-23CF-44E3-9099-C40C66FF867C}">
                  <a14:compatExt spid="_x0000_s4775"/>
                </a:ext>
                <a:ext uri="{FF2B5EF4-FFF2-40B4-BE49-F238E27FC236}">
                  <a16:creationId xmlns:a16="http://schemas.microsoft.com/office/drawing/2014/main" id="{00000000-0008-0000-0200-0000A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776" name="Button 680" hidden="1">
              <a:extLst>
                <a:ext uri="{63B3BB69-23CF-44E3-9099-C40C66FF867C}">
                  <a14:compatExt spid="_x0000_s4776"/>
                </a:ext>
                <a:ext uri="{FF2B5EF4-FFF2-40B4-BE49-F238E27FC236}">
                  <a16:creationId xmlns:a16="http://schemas.microsoft.com/office/drawing/2014/main" id="{00000000-0008-0000-0200-0000A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777" name="Button 681" hidden="1">
              <a:extLst>
                <a:ext uri="{63B3BB69-23CF-44E3-9099-C40C66FF867C}">
                  <a14:compatExt spid="_x0000_s4777"/>
                </a:ext>
                <a:ext uri="{FF2B5EF4-FFF2-40B4-BE49-F238E27FC236}">
                  <a16:creationId xmlns:a16="http://schemas.microsoft.com/office/drawing/2014/main" id="{00000000-0008-0000-0200-0000A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778" name="Button 682" hidden="1">
              <a:extLst>
                <a:ext uri="{63B3BB69-23CF-44E3-9099-C40C66FF867C}">
                  <a14:compatExt spid="_x0000_s4778"/>
                </a:ext>
                <a:ext uri="{FF2B5EF4-FFF2-40B4-BE49-F238E27FC236}">
                  <a16:creationId xmlns:a16="http://schemas.microsoft.com/office/drawing/2014/main" id="{00000000-0008-0000-0200-0000A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779" name="Button 683" hidden="1">
              <a:extLst>
                <a:ext uri="{63B3BB69-23CF-44E3-9099-C40C66FF867C}">
                  <a14:compatExt spid="_x0000_s4779"/>
                </a:ext>
                <a:ext uri="{FF2B5EF4-FFF2-40B4-BE49-F238E27FC236}">
                  <a16:creationId xmlns:a16="http://schemas.microsoft.com/office/drawing/2014/main" id="{00000000-0008-0000-0200-0000A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780" name="Button 684" hidden="1">
              <a:extLst>
                <a:ext uri="{63B3BB69-23CF-44E3-9099-C40C66FF867C}">
                  <a14:compatExt spid="_x0000_s4780"/>
                </a:ext>
                <a:ext uri="{FF2B5EF4-FFF2-40B4-BE49-F238E27FC236}">
                  <a16:creationId xmlns:a16="http://schemas.microsoft.com/office/drawing/2014/main" id="{00000000-0008-0000-0200-0000A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781" name="Button 685" hidden="1">
              <a:extLst>
                <a:ext uri="{63B3BB69-23CF-44E3-9099-C40C66FF867C}">
                  <a14:compatExt spid="_x0000_s4781"/>
                </a:ext>
                <a:ext uri="{FF2B5EF4-FFF2-40B4-BE49-F238E27FC236}">
                  <a16:creationId xmlns:a16="http://schemas.microsoft.com/office/drawing/2014/main" id="{00000000-0008-0000-0200-0000A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782" name="Button 686" hidden="1">
              <a:extLst>
                <a:ext uri="{63B3BB69-23CF-44E3-9099-C40C66FF867C}">
                  <a14:compatExt spid="_x0000_s4782"/>
                </a:ext>
                <a:ext uri="{FF2B5EF4-FFF2-40B4-BE49-F238E27FC236}">
                  <a16:creationId xmlns:a16="http://schemas.microsoft.com/office/drawing/2014/main" id="{00000000-0008-0000-0200-0000A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783" name="Button 687" hidden="1">
              <a:extLst>
                <a:ext uri="{63B3BB69-23CF-44E3-9099-C40C66FF867C}">
                  <a14:compatExt spid="_x0000_s4783"/>
                </a:ext>
                <a:ext uri="{FF2B5EF4-FFF2-40B4-BE49-F238E27FC236}">
                  <a16:creationId xmlns:a16="http://schemas.microsoft.com/office/drawing/2014/main" id="{00000000-0008-0000-0200-0000A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784" name="Button 688" hidden="1">
              <a:extLst>
                <a:ext uri="{63B3BB69-23CF-44E3-9099-C40C66FF867C}">
                  <a14:compatExt spid="_x0000_s4784"/>
                </a:ext>
                <a:ext uri="{FF2B5EF4-FFF2-40B4-BE49-F238E27FC236}">
                  <a16:creationId xmlns:a16="http://schemas.microsoft.com/office/drawing/2014/main" id="{00000000-0008-0000-0200-0000B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785" name="Button 689" hidden="1">
              <a:extLst>
                <a:ext uri="{63B3BB69-23CF-44E3-9099-C40C66FF867C}">
                  <a14:compatExt spid="_x0000_s4785"/>
                </a:ext>
                <a:ext uri="{FF2B5EF4-FFF2-40B4-BE49-F238E27FC236}">
                  <a16:creationId xmlns:a16="http://schemas.microsoft.com/office/drawing/2014/main" id="{00000000-0008-0000-0200-0000B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786" name="Button 690" hidden="1">
              <a:extLst>
                <a:ext uri="{63B3BB69-23CF-44E3-9099-C40C66FF867C}">
                  <a14:compatExt spid="_x0000_s4786"/>
                </a:ext>
                <a:ext uri="{FF2B5EF4-FFF2-40B4-BE49-F238E27FC236}">
                  <a16:creationId xmlns:a16="http://schemas.microsoft.com/office/drawing/2014/main" id="{00000000-0008-0000-0200-0000B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787" name="Button 691" hidden="1">
              <a:extLst>
                <a:ext uri="{63B3BB69-23CF-44E3-9099-C40C66FF867C}">
                  <a14:compatExt spid="_x0000_s4787"/>
                </a:ext>
                <a:ext uri="{FF2B5EF4-FFF2-40B4-BE49-F238E27FC236}">
                  <a16:creationId xmlns:a16="http://schemas.microsoft.com/office/drawing/2014/main" id="{00000000-0008-0000-0200-0000B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56</xdr:row>
          <xdr:rowOff>38100</xdr:rowOff>
        </xdr:from>
        <xdr:to>
          <xdr:col>8</xdr:col>
          <xdr:colOff>1066800</xdr:colOff>
          <xdr:row>57</xdr:row>
          <xdr:rowOff>95250</xdr:rowOff>
        </xdr:to>
        <xdr:sp macro="" textlink="">
          <xdr:nvSpPr>
            <xdr:cNvPr id="4788" name="Button 692" hidden="1">
              <a:extLst>
                <a:ext uri="{63B3BB69-23CF-44E3-9099-C40C66FF867C}">
                  <a14:compatExt spid="_x0000_s4788"/>
                </a:ext>
                <a:ext uri="{FF2B5EF4-FFF2-40B4-BE49-F238E27FC236}">
                  <a16:creationId xmlns:a16="http://schemas.microsoft.com/office/drawing/2014/main" id="{00000000-0008-0000-0200-0000B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56</xdr:row>
          <xdr:rowOff>38100</xdr:rowOff>
        </xdr:from>
        <xdr:to>
          <xdr:col>8</xdr:col>
          <xdr:colOff>1066800</xdr:colOff>
          <xdr:row>57</xdr:row>
          <xdr:rowOff>95250</xdr:rowOff>
        </xdr:to>
        <xdr:sp macro="" textlink="">
          <xdr:nvSpPr>
            <xdr:cNvPr id="4789" name="Button 693" hidden="1">
              <a:extLst>
                <a:ext uri="{63B3BB69-23CF-44E3-9099-C40C66FF867C}">
                  <a14:compatExt spid="_x0000_s4789"/>
                </a:ext>
                <a:ext uri="{FF2B5EF4-FFF2-40B4-BE49-F238E27FC236}">
                  <a16:creationId xmlns:a16="http://schemas.microsoft.com/office/drawing/2014/main" id="{00000000-0008-0000-0200-0000B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56</xdr:row>
          <xdr:rowOff>38100</xdr:rowOff>
        </xdr:from>
        <xdr:to>
          <xdr:col>8</xdr:col>
          <xdr:colOff>1066800</xdr:colOff>
          <xdr:row>57</xdr:row>
          <xdr:rowOff>95250</xdr:rowOff>
        </xdr:to>
        <xdr:sp macro="" textlink="">
          <xdr:nvSpPr>
            <xdr:cNvPr id="4790" name="Button 694" hidden="1">
              <a:extLst>
                <a:ext uri="{63B3BB69-23CF-44E3-9099-C40C66FF867C}">
                  <a14:compatExt spid="_x0000_s4790"/>
                </a:ext>
                <a:ext uri="{FF2B5EF4-FFF2-40B4-BE49-F238E27FC236}">
                  <a16:creationId xmlns:a16="http://schemas.microsoft.com/office/drawing/2014/main" id="{00000000-0008-0000-0200-0000B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56</xdr:row>
          <xdr:rowOff>38100</xdr:rowOff>
        </xdr:from>
        <xdr:to>
          <xdr:col>8</xdr:col>
          <xdr:colOff>1066800</xdr:colOff>
          <xdr:row>57</xdr:row>
          <xdr:rowOff>95250</xdr:rowOff>
        </xdr:to>
        <xdr:sp macro="" textlink="">
          <xdr:nvSpPr>
            <xdr:cNvPr id="4791" name="Button 695" hidden="1">
              <a:extLst>
                <a:ext uri="{63B3BB69-23CF-44E3-9099-C40C66FF867C}">
                  <a14:compatExt spid="_x0000_s4791"/>
                </a:ext>
                <a:ext uri="{FF2B5EF4-FFF2-40B4-BE49-F238E27FC236}">
                  <a16:creationId xmlns:a16="http://schemas.microsoft.com/office/drawing/2014/main" id="{00000000-0008-0000-0200-0000B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56</xdr:row>
          <xdr:rowOff>38100</xdr:rowOff>
        </xdr:from>
        <xdr:to>
          <xdr:col>8</xdr:col>
          <xdr:colOff>1066800</xdr:colOff>
          <xdr:row>57</xdr:row>
          <xdr:rowOff>95250</xdr:rowOff>
        </xdr:to>
        <xdr:sp macro="" textlink="">
          <xdr:nvSpPr>
            <xdr:cNvPr id="4792" name="Button 696" hidden="1">
              <a:extLst>
                <a:ext uri="{63B3BB69-23CF-44E3-9099-C40C66FF867C}">
                  <a14:compatExt spid="_x0000_s4792"/>
                </a:ext>
                <a:ext uri="{FF2B5EF4-FFF2-40B4-BE49-F238E27FC236}">
                  <a16:creationId xmlns:a16="http://schemas.microsoft.com/office/drawing/2014/main" id="{00000000-0008-0000-0200-0000B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56</xdr:row>
          <xdr:rowOff>38100</xdr:rowOff>
        </xdr:from>
        <xdr:to>
          <xdr:col>8</xdr:col>
          <xdr:colOff>1066800</xdr:colOff>
          <xdr:row>57</xdr:row>
          <xdr:rowOff>95250</xdr:rowOff>
        </xdr:to>
        <xdr:sp macro="" textlink="">
          <xdr:nvSpPr>
            <xdr:cNvPr id="4793" name="Button 697" hidden="1">
              <a:extLst>
                <a:ext uri="{63B3BB69-23CF-44E3-9099-C40C66FF867C}">
                  <a14:compatExt spid="_x0000_s4793"/>
                </a:ext>
                <a:ext uri="{FF2B5EF4-FFF2-40B4-BE49-F238E27FC236}">
                  <a16:creationId xmlns:a16="http://schemas.microsoft.com/office/drawing/2014/main" id="{00000000-0008-0000-0200-0000B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56</xdr:row>
          <xdr:rowOff>38100</xdr:rowOff>
        </xdr:from>
        <xdr:to>
          <xdr:col>8</xdr:col>
          <xdr:colOff>1066800</xdr:colOff>
          <xdr:row>57</xdr:row>
          <xdr:rowOff>95250</xdr:rowOff>
        </xdr:to>
        <xdr:sp macro="" textlink="">
          <xdr:nvSpPr>
            <xdr:cNvPr id="4794" name="Button 698" hidden="1">
              <a:extLst>
                <a:ext uri="{63B3BB69-23CF-44E3-9099-C40C66FF867C}">
                  <a14:compatExt spid="_x0000_s4794"/>
                </a:ext>
                <a:ext uri="{FF2B5EF4-FFF2-40B4-BE49-F238E27FC236}">
                  <a16:creationId xmlns:a16="http://schemas.microsoft.com/office/drawing/2014/main" id="{00000000-0008-0000-0200-0000B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56</xdr:row>
          <xdr:rowOff>38100</xdr:rowOff>
        </xdr:from>
        <xdr:to>
          <xdr:col>8</xdr:col>
          <xdr:colOff>1066800</xdr:colOff>
          <xdr:row>57</xdr:row>
          <xdr:rowOff>95250</xdr:rowOff>
        </xdr:to>
        <xdr:sp macro="" textlink="">
          <xdr:nvSpPr>
            <xdr:cNvPr id="4795" name="Button 699" hidden="1">
              <a:extLst>
                <a:ext uri="{63B3BB69-23CF-44E3-9099-C40C66FF867C}">
                  <a14:compatExt spid="_x0000_s4795"/>
                </a:ext>
                <a:ext uri="{FF2B5EF4-FFF2-40B4-BE49-F238E27FC236}">
                  <a16:creationId xmlns:a16="http://schemas.microsoft.com/office/drawing/2014/main" id="{00000000-0008-0000-0200-0000B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796" name="Button 700" hidden="1">
              <a:extLst>
                <a:ext uri="{63B3BB69-23CF-44E3-9099-C40C66FF867C}">
                  <a14:compatExt spid="_x0000_s4796"/>
                </a:ext>
                <a:ext uri="{FF2B5EF4-FFF2-40B4-BE49-F238E27FC236}">
                  <a16:creationId xmlns:a16="http://schemas.microsoft.com/office/drawing/2014/main" id="{00000000-0008-0000-0200-0000B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797" name="Button 701" hidden="1">
              <a:extLst>
                <a:ext uri="{63B3BB69-23CF-44E3-9099-C40C66FF867C}">
                  <a14:compatExt spid="_x0000_s4797"/>
                </a:ext>
                <a:ext uri="{FF2B5EF4-FFF2-40B4-BE49-F238E27FC236}">
                  <a16:creationId xmlns:a16="http://schemas.microsoft.com/office/drawing/2014/main" id="{00000000-0008-0000-0200-0000B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798" name="Button 702" hidden="1">
              <a:extLst>
                <a:ext uri="{63B3BB69-23CF-44E3-9099-C40C66FF867C}">
                  <a14:compatExt spid="_x0000_s4798"/>
                </a:ext>
                <a:ext uri="{FF2B5EF4-FFF2-40B4-BE49-F238E27FC236}">
                  <a16:creationId xmlns:a16="http://schemas.microsoft.com/office/drawing/2014/main" id="{00000000-0008-0000-0200-0000B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799" name="Button 703" hidden="1">
              <a:extLst>
                <a:ext uri="{63B3BB69-23CF-44E3-9099-C40C66FF867C}">
                  <a14:compatExt spid="_x0000_s4799"/>
                </a:ext>
                <a:ext uri="{FF2B5EF4-FFF2-40B4-BE49-F238E27FC236}">
                  <a16:creationId xmlns:a16="http://schemas.microsoft.com/office/drawing/2014/main" id="{00000000-0008-0000-0200-0000B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00" name="Button 704" hidden="1">
              <a:extLst>
                <a:ext uri="{63B3BB69-23CF-44E3-9099-C40C66FF867C}">
                  <a14:compatExt spid="_x0000_s4800"/>
                </a:ext>
                <a:ext uri="{FF2B5EF4-FFF2-40B4-BE49-F238E27FC236}">
                  <a16:creationId xmlns:a16="http://schemas.microsoft.com/office/drawing/2014/main" id="{00000000-0008-0000-0200-0000C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01" name="Button 705" hidden="1">
              <a:extLst>
                <a:ext uri="{63B3BB69-23CF-44E3-9099-C40C66FF867C}">
                  <a14:compatExt spid="_x0000_s4801"/>
                </a:ext>
                <a:ext uri="{FF2B5EF4-FFF2-40B4-BE49-F238E27FC236}">
                  <a16:creationId xmlns:a16="http://schemas.microsoft.com/office/drawing/2014/main" id="{00000000-0008-0000-0200-0000C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02" name="Button 706" hidden="1">
              <a:extLst>
                <a:ext uri="{63B3BB69-23CF-44E3-9099-C40C66FF867C}">
                  <a14:compatExt spid="_x0000_s4802"/>
                </a:ext>
                <a:ext uri="{FF2B5EF4-FFF2-40B4-BE49-F238E27FC236}">
                  <a16:creationId xmlns:a16="http://schemas.microsoft.com/office/drawing/2014/main" id="{00000000-0008-0000-0200-0000C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03" name="Button 707" hidden="1">
              <a:extLst>
                <a:ext uri="{63B3BB69-23CF-44E3-9099-C40C66FF867C}">
                  <a14:compatExt spid="_x0000_s4803"/>
                </a:ext>
                <a:ext uri="{FF2B5EF4-FFF2-40B4-BE49-F238E27FC236}">
                  <a16:creationId xmlns:a16="http://schemas.microsoft.com/office/drawing/2014/main" id="{00000000-0008-0000-0200-0000C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04" name="Button 708" hidden="1">
              <a:extLst>
                <a:ext uri="{63B3BB69-23CF-44E3-9099-C40C66FF867C}">
                  <a14:compatExt spid="_x0000_s4804"/>
                </a:ext>
                <a:ext uri="{FF2B5EF4-FFF2-40B4-BE49-F238E27FC236}">
                  <a16:creationId xmlns:a16="http://schemas.microsoft.com/office/drawing/2014/main" id="{00000000-0008-0000-0200-0000C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05" name="Button 709" hidden="1">
              <a:extLst>
                <a:ext uri="{63B3BB69-23CF-44E3-9099-C40C66FF867C}">
                  <a14:compatExt spid="_x0000_s4805"/>
                </a:ext>
                <a:ext uri="{FF2B5EF4-FFF2-40B4-BE49-F238E27FC236}">
                  <a16:creationId xmlns:a16="http://schemas.microsoft.com/office/drawing/2014/main" id="{00000000-0008-0000-0200-0000C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06" name="Button 710" hidden="1">
              <a:extLst>
                <a:ext uri="{63B3BB69-23CF-44E3-9099-C40C66FF867C}">
                  <a14:compatExt spid="_x0000_s4806"/>
                </a:ext>
                <a:ext uri="{FF2B5EF4-FFF2-40B4-BE49-F238E27FC236}">
                  <a16:creationId xmlns:a16="http://schemas.microsoft.com/office/drawing/2014/main" id="{00000000-0008-0000-0200-0000C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07" name="Button 711" hidden="1">
              <a:extLst>
                <a:ext uri="{63B3BB69-23CF-44E3-9099-C40C66FF867C}">
                  <a14:compatExt spid="_x0000_s4807"/>
                </a:ext>
                <a:ext uri="{FF2B5EF4-FFF2-40B4-BE49-F238E27FC236}">
                  <a16:creationId xmlns:a16="http://schemas.microsoft.com/office/drawing/2014/main" id="{00000000-0008-0000-0200-0000C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08" name="Button 712" hidden="1">
              <a:extLst>
                <a:ext uri="{63B3BB69-23CF-44E3-9099-C40C66FF867C}">
                  <a14:compatExt spid="_x0000_s4808"/>
                </a:ext>
                <a:ext uri="{FF2B5EF4-FFF2-40B4-BE49-F238E27FC236}">
                  <a16:creationId xmlns:a16="http://schemas.microsoft.com/office/drawing/2014/main" id="{00000000-0008-0000-0200-0000C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09" name="Button 713" hidden="1">
              <a:extLst>
                <a:ext uri="{63B3BB69-23CF-44E3-9099-C40C66FF867C}">
                  <a14:compatExt spid="_x0000_s4809"/>
                </a:ext>
                <a:ext uri="{FF2B5EF4-FFF2-40B4-BE49-F238E27FC236}">
                  <a16:creationId xmlns:a16="http://schemas.microsoft.com/office/drawing/2014/main" id="{00000000-0008-0000-0200-0000C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10" name="Button 714" hidden="1">
              <a:extLst>
                <a:ext uri="{63B3BB69-23CF-44E3-9099-C40C66FF867C}">
                  <a14:compatExt spid="_x0000_s4810"/>
                </a:ext>
                <a:ext uri="{FF2B5EF4-FFF2-40B4-BE49-F238E27FC236}">
                  <a16:creationId xmlns:a16="http://schemas.microsoft.com/office/drawing/2014/main" id="{00000000-0008-0000-0200-0000C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11" name="Button 715" hidden="1">
              <a:extLst>
                <a:ext uri="{63B3BB69-23CF-44E3-9099-C40C66FF867C}">
                  <a14:compatExt spid="_x0000_s4811"/>
                </a:ext>
                <a:ext uri="{FF2B5EF4-FFF2-40B4-BE49-F238E27FC236}">
                  <a16:creationId xmlns:a16="http://schemas.microsoft.com/office/drawing/2014/main" id="{00000000-0008-0000-0200-0000C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12" name="Button 716" hidden="1">
              <a:extLst>
                <a:ext uri="{63B3BB69-23CF-44E3-9099-C40C66FF867C}">
                  <a14:compatExt spid="_x0000_s4812"/>
                </a:ext>
                <a:ext uri="{FF2B5EF4-FFF2-40B4-BE49-F238E27FC236}">
                  <a16:creationId xmlns:a16="http://schemas.microsoft.com/office/drawing/2014/main" id="{00000000-0008-0000-0200-0000C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13" name="Button 717" hidden="1">
              <a:extLst>
                <a:ext uri="{63B3BB69-23CF-44E3-9099-C40C66FF867C}">
                  <a14:compatExt spid="_x0000_s4813"/>
                </a:ext>
                <a:ext uri="{FF2B5EF4-FFF2-40B4-BE49-F238E27FC236}">
                  <a16:creationId xmlns:a16="http://schemas.microsoft.com/office/drawing/2014/main" id="{00000000-0008-0000-0200-0000C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14" name="Button 718" hidden="1">
              <a:extLst>
                <a:ext uri="{63B3BB69-23CF-44E3-9099-C40C66FF867C}">
                  <a14:compatExt spid="_x0000_s4814"/>
                </a:ext>
                <a:ext uri="{FF2B5EF4-FFF2-40B4-BE49-F238E27FC236}">
                  <a16:creationId xmlns:a16="http://schemas.microsoft.com/office/drawing/2014/main" id="{00000000-0008-0000-0200-0000C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15" name="Button 719" hidden="1">
              <a:extLst>
                <a:ext uri="{63B3BB69-23CF-44E3-9099-C40C66FF867C}">
                  <a14:compatExt spid="_x0000_s4815"/>
                </a:ext>
                <a:ext uri="{FF2B5EF4-FFF2-40B4-BE49-F238E27FC236}">
                  <a16:creationId xmlns:a16="http://schemas.microsoft.com/office/drawing/2014/main" id="{00000000-0008-0000-0200-0000C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16" name="Button 720" hidden="1">
              <a:extLst>
                <a:ext uri="{63B3BB69-23CF-44E3-9099-C40C66FF867C}">
                  <a14:compatExt spid="_x0000_s4816"/>
                </a:ext>
                <a:ext uri="{FF2B5EF4-FFF2-40B4-BE49-F238E27FC236}">
                  <a16:creationId xmlns:a16="http://schemas.microsoft.com/office/drawing/2014/main" id="{00000000-0008-0000-0200-0000D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17" name="Button 721" hidden="1">
              <a:extLst>
                <a:ext uri="{63B3BB69-23CF-44E3-9099-C40C66FF867C}">
                  <a14:compatExt spid="_x0000_s4817"/>
                </a:ext>
                <a:ext uri="{FF2B5EF4-FFF2-40B4-BE49-F238E27FC236}">
                  <a16:creationId xmlns:a16="http://schemas.microsoft.com/office/drawing/2014/main" id="{00000000-0008-0000-0200-0000D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18" name="Button 722" hidden="1">
              <a:extLst>
                <a:ext uri="{63B3BB69-23CF-44E3-9099-C40C66FF867C}">
                  <a14:compatExt spid="_x0000_s4818"/>
                </a:ext>
                <a:ext uri="{FF2B5EF4-FFF2-40B4-BE49-F238E27FC236}">
                  <a16:creationId xmlns:a16="http://schemas.microsoft.com/office/drawing/2014/main" id="{00000000-0008-0000-0200-0000D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19" name="Button 723" hidden="1">
              <a:extLst>
                <a:ext uri="{63B3BB69-23CF-44E3-9099-C40C66FF867C}">
                  <a14:compatExt spid="_x0000_s4819"/>
                </a:ext>
                <a:ext uri="{FF2B5EF4-FFF2-40B4-BE49-F238E27FC236}">
                  <a16:creationId xmlns:a16="http://schemas.microsoft.com/office/drawing/2014/main" id="{00000000-0008-0000-0200-0000D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20" name="Button 724" hidden="1">
              <a:extLst>
                <a:ext uri="{63B3BB69-23CF-44E3-9099-C40C66FF867C}">
                  <a14:compatExt spid="_x0000_s4820"/>
                </a:ext>
                <a:ext uri="{FF2B5EF4-FFF2-40B4-BE49-F238E27FC236}">
                  <a16:creationId xmlns:a16="http://schemas.microsoft.com/office/drawing/2014/main" id="{00000000-0008-0000-0200-0000D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21" name="Button 725" hidden="1">
              <a:extLst>
                <a:ext uri="{63B3BB69-23CF-44E3-9099-C40C66FF867C}">
                  <a14:compatExt spid="_x0000_s4821"/>
                </a:ext>
                <a:ext uri="{FF2B5EF4-FFF2-40B4-BE49-F238E27FC236}">
                  <a16:creationId xmlns:a16="http://schemas.microsoft.com/office/drawing/2014/main" id="{00000000-0008-0000-0200-0000D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22" name="Button 726" hidden="1">
              <a:extLst>
                <a:ext uri="{63B3BB69-23CF-44E3-9099-C40C66FF867C}">
                  <a14:compatExt spid="_x0000_s4822"/>
                </a:ext>
                <a:ext uri="{FF2B5EF4-FFF2-40B4-BE49-F238E27FC236}">
                  <a16:creationId xmlns:a16="http://schemas.microsoft.com/office/drawing/2014/main" id="{00000000-0008-0000-0200-0000D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23" name="Button 727" hidden="1">
              <a:extLst>
                <a:ext uri="{63B3BB69-23CF-44E3-9099-C40C66FF867C}">
                  <a14:compatExt spid="_x0000_s4823"/>
                </a:ext>
                <a:ext uri="{FF2B5EF4-FFF2-40B4-BE49-F238E27FC236}">
                  <a16:creationId xmlns:a16="http://schemas.microsoft.com/office/drawing/2014/main" id="{00000000-0008-0000-0200-0000D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24" name="Button 728" hidden="1">
              <a:extLst>
                <a:ext uri="{63B3BB69-23CF-44E3-9099-C40C66FF867C}">
                  <a14:compatExt spid="_x0000_s4824"/>
                </a:ext>
                <a:ext uri="{FF2B5EF4-FFF2-40B4-BE49-F238E27FC236}">
                  <a16:creationId xmlns:a16="http://schemas.microsoft.com/office/drawing/2014/main" id="{00000000-0008-0000-0200-0000D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25" name="Button 729" hidden="1">
              <a:extLst>
                <a:ext uri="{63B3BB69-23CF-44E3-9099-C40C66FF867C}">
                  <a14:compatExt spid="_x0000_s4825"/>
                </a:ext>
                <a:ext uri="{FF2B5EF4-FFF2-40B4-BE49-F238E27FC236}">
                  <a16:creationId xmlns:a16="http://schemas.microsoft.com/office/drawing/2014/main" id="{00000000-0008-0000-0200-0000D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26" name="Button 730" hidden="1">
              <a:extLst>
                <a:ext uri="{63B3BB69-23CF-44E3-9099-C40C66FF867C}">
                  <a14:compatExt spid="_x0000_s4826"/>
                </a:ext>
                <a:ext uri="{FF2B5EF4-FFF2-40B4-BE49-F238E27FC236}">
                  <a16:creationId xmlns:a16="http://schemas.microsoft.com/office/drawing/2014/main" id="{00000000-0008-0000-0200-0000D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27" name="Button 731" hidden="1">
              <a:extLst>
                <a:ext uri="{63B3BB69-23CF-44E3-9099-C40C66FF867C}">
                  <a14:compatExt spid="_x0000_s4827"/>
                </a:ext>
                <a:ext uri="{FF2B5EF4-FFF2-40B4-BE49-F238E27FC236}">
                  <a16:creationId xmlns:a16="http://schemas.microsoft.com/office/drawing/2014/main" id="{00000000-0008-0000-0200-0000D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28" name="Button 732" hidden="1">
              <a:extLst>
                <a:ext uri="{63B3BB69-23CF-44E3-9099-C40C66FF867C}">
                  <a14:compatExt spid="_x0000_s4828"/>
                </a:ext>
                <a:ext uri="{FF2B5EF4-FFF2-40B4-BE49-F238E27FC236}">
                  <a16:creationId xmlns:a16="http://schemas.microsoft.com/office/drawing/2014/main" id="{00000000-0008-0000-0200-0000D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29" name="Button 733" hidden="1">
              <a:extLst>
                <a:ext uri="{63B3BB69-23CF-44E3-9099-C40C66FF867C}">
                  <a14:compatExt spid="_x0000_s4829"/>
                </a:ext>
                <a:ext uri="{FF2B5EF4-FFF2-40B4-BE49-F238E27FC236}">
                  <a16:creationId xmlns:a16="http://schemas.microsoft.com/office/drawing/2014/main" id="{00000000-0008-0000-0200-0000D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30" name="Button 734" hidden="1">
              <a:extLst>
                <a:ext uri="{63B3BB69-23CF-44E3-9099-C40C66FF867C}">
                  <a14:compatExt spid="_x0000_s4830"/>
                </a:ext>
                <a:ext uri="{FF2B5EF4-FFF2-40B4-BE49-F238E27FC236}">
                  <a16:creationId xmlns:a16="http://schemas.microsoft.com/office/drawing/2014/main" id="{00000000-0008-0000-0200-0000D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31" name="Button 735" hidden="1">
              <a:extLst>
                <a:ext uri="{63B3BB69-23CF-44E3-9099-C40C66FF867C}">
                  <a14:compatExt spid="_x0000_s4831"/>
                </a:ext>
                <a:ext uri="{FF2B5EF4-FFF2-40B4-BE49-F238E27FC236}">
                  <a16:creationId xmlns:a16="http://schemas.microsoft.com/office/drawing/2014/main" id="{00000000-0008-0000-0200-0000D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32" name="Button 736" hidden="1">
              <a:extLst>
                <a:ext uri="{63B3BB69-23CF-44E3-9099-C40C66FF867C}">
                  <a14:compatExt spid="_x0000_s4832"/>
                </a:ext>
                <a:ext uri="{FF2B5EF4-FFF2-40B4-BE49-F238E27FC236}">
                  <a16:creationId xmlns:a16="http://schemas.microsoft.com/office/drawing/2014/main" id="{00000000-0008-0000-0200-0000E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33" name="Button 737" hidden="1">
              <a:extLst>
                <a:ext uri="{63B3BB69-23CF-44E3-9099-C40C66FF867C}">
                  <a14:compatExt spid="_x0000_s4833"/>
                </a:ext>
                <a:ext uri="{FF2B5EF4-FFF2-40B4-BE49-F238E27FC236}">
                  <a16:creationId xmlns:a16="http://schemas.microsoft.com/office/drawing/2014/main" id="{00000000-0008-0000-0200-0000E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34" name="Button 738" hidden="1">
              <a:extLst>
                <a:ext uri="{63B3BB69-23CF-44E3-9099-C40C66FF867C}">
                  <a14:compatExt spid="_x0000_s4834"/>
                </a:ext>
                <a:ext uri="{FF2B5EF4-FFF2-40B4-BE49-F238E27FC236}">
                  <a16:creationId xmlns:a16="http://schemas.microsoft.com/office/drawing/2014/main" id="{00000000-0008-0000-0200-0000E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35" name="Button 739" hidden="1">
              <a:extLst>
                <a:ext uri="{63B3BB69-23CF-44E3-9099-C40C66FF867C}">
                  <a14:compatExt spid="_x0000_s4835"/>
                </a:ext>
                <a:ext uri="{FF2B5EF4-FFF2-40B4-BE49-F238E27FC236}">
                  <a16:creationId xmlns:a16="http://schemas.microsoft.com/office/drawing/2014/main" id="{00000000-0008-0000-0200-0000E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36" name="Button 740" hidden="1">
              <a:extLst>
                <a:ext uri="{63B3BB69-23CF-44E3-9099-C40C66FF867C}">
                  <a14:compatExt spid="_x0000_s4836"/>
                </a:ext>
                <a:ext uri="{FF2B5EF4-FFF2-40B4-BE49-F238E27FC236}">
                  <a16:creationId xmlns:a16="http://schemas.microsoft.com/office/drawing/2014/main" id="{00000000-0008-0000-0200-0000E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37" name="Button 741" hidden="1">
              <a:extLst>
                <a:ext uri="{63B3BB69-23CF-44E3-9099-C40C66FF867C}">
                  <a14:compatExt spid="_x0000_s4837"/>
                </a:ext>
                <a:ext uri="{FF2B5EF4-FFF2-40B4-BE49-F238E27FC236}">
                  <a16:creationId xmlns:a16="http://schemas.microsoft.com/office/drawing/2014/main" id="{00000000-0008-0000-0200-0000E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38" name="Button 742" hidden="1">
              <a:extLst>
                <a:ext uri="{63B3BB69-23CF-44E3-9099-C40C66FF867C}">
                  <a14:compatExt spid="_x0000_s4838"/>
                </a:ext>
                <a:ext uri="{FF2B5EF4-FFF2-40B4-BE49-F238E27FC236}">
                  <a16:creationId xmlns:a16="http://schemas.microsoft.com/office/drawing/2014/main" id="{00000000-0008-0000-0200-0000E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39" name="Button 743" hidden="1">
              <a:extLst>
                <a:ext uri="{63B3BB69-23CF-44E3-9099-C40C66FF867C}">
                  <a14:compatExt spid="_x0000_s4839"/>
                </a:ext>
                <a:ext uri="{FF2B5EF4-FFF2-40B4-BE49-F238E27FC236}">
                  <a16:creationId xmlns:a16="http://schemas.microsoft.com/office/drawing/2014/main" id="{00000000-0008-0000-0200-0000E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40" name="Button 744" hidden="1">
              <a:extLst>
                <a:ext uri="{63B3BB69-23CF-44E3-9099-C40C66FF867C}">
                  <a14:compatExt spid="_x0000_s4840"/>
                </a:ext>
                <a:ext uri="{FF2B5EF4-FFF2-40B4-BE49-F238E27FC236}">
                  <a16:creationId xmlns:a16="http://schemas.microsoft.com/office/drawing/2014/main" id="{00000000-0008-0000-0200-0000E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41" name="Button 745" hidden="1">
              <a:extLst>
                <a:ext uri="{63B3BB69-23CF-44E3-9099-C40C66FF867C}">
                  <a14:compatExt spid="_x0000_s4841"/>
                </a:ext>
                <a:ext uri="{FF2B5EF4-FFF2-40B4-BE49-F238E27FC236}">
                  <a16:creationId xmlns:a16="http://schemas.microsoft.com/office/drawing/2014/main" id="{00000000-0008-0000-0200-0000E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42" name="Button 746" hidden="1">
              <a:extLst>
                <a:ext uri="{63B3BB69-23CF-44E3-9099-C40C66FF867C}">
                  <a14:compatExt spid="_x0000_s4842"/>
                </a:ext>
                <a:ext uri="{FF2B5EF4-FFF2-40B4-BE49-F238E27FC236}">
                  <a16:creationId xmlns:a16="http://schemas.microsoft.com/office/drawing/2014/main" id="{00000000-0008-0000-0200-0000E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43" name="Button 747" hidden="1">
              <a:extLst>
                <a:ext uri="{63B3BB69-23CF-44E3-9099-C40C66FF867C}">
                  <a14:compatExt spid="_x0000_s4843"/>
                </a:ext>
                <a:ext uri="{FF2B5EF4-FFF2-40B4-BE49-F238E27FC236}">
                  <a16:creationId xmlns:a16="http://schemas.microsoft.com/office/drawing/2014/main" id="{00000000-0008-0000-0200-0000E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44" name="Button 748" hidden="1">
              <a:extLst>
                <a:ext uri="{63B3BB69-23CF-44E3-9099-C40C66FF867C}">
                  <a14:compatExt spid="_x0000_s4844"/>
                </a:ext>
                <a:ext uri="{FF2B5EF4-FFF2-40B4-BE49-F238E27FC236}">
                  <a16:creationId xmlns:a16="http://schemas.microsoft.com/office/drawing/2014/main" id="{00000000-0008-0000-0200-0000E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45" name="Button 749" hidden="1">
              <a:extLst>
                <a:ext uri="{63B3BB69-23CF-44E3-9099-C40C66FF867C}">
                  <a14:compatExt spid="_x0000_s4845"/>
                </a:ext>
                <a:ext uri="{FF2B5EF4-FFF2-40B4-BE49-F238E27FC236}">
                  <a16:creationId xmlns:a16="http://schemas.microsoft.com/office/drawing/2014/main" id="{00000000-0008-0000-0200-0000E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46" name="Button 750" hidden="1">
              <a:extLst>
                <a:ext uri="{63B3BB69-23CF-44E3-9099-C40C66FF867C}">
                  <a14:compatExt spid="_x0000_s4846"/>
                </a:ext>
                <a:ext uri="{FF2B5EF4-FFF2-40B4-BE49-F238E27FC236}">
                  <a16:creationId xmlns:a16="http://schemas.microsoft.com/office/drawing/2014/main" id="{00000000-0008-0000-0200-0000E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47" name="Button 751" hidden="1">
              <a:extLst>
                <a:ext uri="{63B3BB69-23CF-44E3-9099-C40C66FF867C}">
                  <a14:compatExt spid="_x0000_s4847"/>
                </a:ext>
                <a:ext uri="{FF2B5EF4-FFF2-40B4-BE49-F238E27FC236}">
                  <a16:creationId xmlns:a16="http://schemas.microsoft.com/office/drawing/2014/main" id="{00000000-0008-0000-0200-0000E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48" name="Button 752" hidden="1">
              <a:extLst>
                <a:ext uri="{63B3BB69-23CF-44E3-9099-C40C66FF867C}">
                  <a14:compatExt spid="_x0000_s4848"/>
                </a:ext>
                <a:ext uri="{FF2B5EF4-FFF2-40B4-BE49-F238E27FC236}">
                  <a16:creationId xmlns:a16="http://schemas.microsoft.com/office/drawing/2014/main" id="{00000000-0008-0000-0200-0000F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49" name="Button 753" hidden="1">
              <a:extLst>
                <a:ext uri="{63B3BB69-23CF-44E3-9099-C40C66FF867C}">
                  <a14:compatExt spid="_x0000_s4849"/>
                </a:ext>
                <a:ext uri="{FF2B5EF4-FFF2-40B4-BE49-F238E27FC236}">
                  <a16:creationId xmlns:a16="http://schemas.microsoft.com/office/drawing/2014/main" id="{00000000-0008-0000-0200-0000F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50" name="Button 754" hidden="1">
              <a:extLst>
                <a:ext uri="{63B3BB69-23CF-44E3-9099-C40C66FF867C}">
                  <a14:compatExt spid="_x0000_s4850"/>
                </a:ext>
                <a:ext uri="{FF2B5EF4-FFF2-40B4-BE49-F238E27FC236}">
                  <a16:creationId xmlns:a16="http://schemas.microsoft.com/office/drawing/2014/main" id="{00000000-0008-0000-0200-0000F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51" name="Button 755" hidden="1">
              <a:extLst>
                <a:ext uri="{63B3BB69-23CF-44E3-9099-C40C66FF867C}">
                  <a14:compatExt spid="_x0000_s4851"/>
                </a:ext>
                <a:ext uri="{FF2B5EF4-FFF2-40B4-BE49-F238E27FC236}">
                  <a16:creationId xmlns:a16="http://schemas.microsoft.com/office/drawing/2014/main" id="{00000000-0008-0000-0200-0000F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52" name="Button 756" hidden="1">
              <a:extLst>
                <a:ext uri="{63B3BB69-23CF-44E3-9099-C40C66FF867C}">
                  <a14:compatExt spid="_x0000_s4852"/>
                </a:ext>
                <a:ext uri="{FF2B5EF4-FFF2-40B4-BE49-F238E27FC236}">
                  <a16:creationId xmlns:a16="http://schemas.microsoft.com/office/drawing/2014/main" id="{00000000-0008-0000-0200-0000F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53" name="Button 757" hidden="1">
              <a:extLst>
                <a:ext uri="{63B3BB69-23CF-44E3-9099-C40C66FF867C}">
                  <a14:compatExt spid="_x0000_s4853"/>
                </a:ext>
                <a:ext uri="{FF2B5EF4-FFF2-40B4-BE49-F238E27FC236}">
                  <a16:creationId xmlns:a16="http://schemas.microsoft.com/office/drawing/2014/main" id="{00000000-0008-0000-0200-0000F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54" name="Button 758" hidden="1">
              <a:extLst>
                <a:ext uri="{63B3BB69-23CF-44E3-9099-C40C66FF867C}">
                  <a14:compatExt spid="_x0000_s4854"/>
                </a:ext>
                <a:ext uri="{FF2B5EF4-FFF2-40B4-BE49-F238E27FC236}">
                  <a16:creationId xmlns:a16="http://schemas.microsoft.com/office/drawing/2014/main" id="{00000000-0008-0000-0200-0000F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55" name="Button 759" hidden="1">
              <a:extLst>
                <a:ext uri="{63B3BB69-23CF-44E3-9099-C40C66FF867C}">
                  <a14:compatExt spid="_x0000_s4855"/>
                </a:ext>
                <a:ext uri="{FF2B5EF4-FFF2-40B4-BE49-F238E27FC236}">
                  <a16:creationId xmlns:a16="http://schemas.microsoft.com/office/drawing/2014/main" id="{00000000-0008-0000-0200-0000F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56" name="Button 760" hidden="1">
              <a:extLst>
                <a:ext uri="{63B3BB69-23CF-44E3-9099-C40C66FF867C}">
                  <a14:compatExt spid="_x0000_s4856"/>
                </a:ext>
                <a:ext uri="{FF2B5EF4-FFF2-40B4-BE49-F238E27FC236}">
                  <a16:creationId xmlns:a16="http://schemas.microsoft.com/office/drawing/2014/main" id="{00000000-0008-0000-0200-0000F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57" name="Button 761" hidden="1">
              <a:extLst>
                <a:ext uri="{63B3BB69-23CF-44E3-9099-C40C66FF867C}">
                  <a14:compatExt spid="_x0000_s4857"/>
                </a:ext>
                <a:ext uri="{FF2B5EF4-FFF2-40B4-BE49-F238E27FC236}">
                  <a16:creationId xmlns:a16="http://schemas.microsoft.com/office/drawing/2014/main" id="{00000000-0008-0000-0200-0000F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58" name="Button 762" hidden="1">
              <a:extLst>
                <a:ext uri="{63B3BB69-23CF-44E3-9099-C40C66FF867C}">
                  <a14:compatExt spid="_x0000_s4858"/>
                </a:ext>
                <a:ext uri="{FF2B5EF4-FFF2-40B4-BE49-F238E27FC236}">
                  <a16:creationId xmlns:a16="http://schemas.microsoft.com/office/drawing/2014/main" id="{00000000-0008-0000-0200-0000F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59" name="Button 763" hidden="1">
              <a:extLst>
                <a:ext uri="{63B3BB69-23CF-44E3-9099-C40C66FF867C}">
                  <a14:compatExt spid="_x0000_s4859"/>
                </a:ext>
                <a:ext uri="{FF2B5EF4-FFF2-40B4-BE49-F238E27FC236}">
                  <a16:creationId xmlns:a16="http://schemas.microsoft.com/office/drawing/2014/main" id="{00000000-0008-0000-0200-0000F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60" name="Button 764" hidden="1">
              <a:extLst>
                <a:ext uri="{63B3BB69-23CF-44E3-9099-C40C66FF867C}">
                  <a14:compatExt spid="_x0000_s4860"/>
                </a:ext>
                <a:ext uri="{FF2B5EF4-FFF2-40B4-BE49-F238E27FC236}">
                  <a16:creationId xmlns:a16="http://schemas.microsoft.com/office/drawing/2014/main" id="{00000000-0008-0000-0200-0000F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61" name="Button 765" hidden="1">
              <a:extLst>
                <a:ext uri="{63B3BB69-23CF-44E3-9099-C40C66FF867C}">
                  <a14:compatExt spid="_x0000_s4861"/>
                </a:ext>
                <a:ext uri="{FF2B5EF4-FFF2-40B4-BE49-F238E27FC236}">
                  <a16:creationId xmlns:a16="http://schemas.microsoft.com/office/drawing/2014/main" id="{00000000-0008-0000-0200-0000F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62" name="Button 766" hidden="1">
              <a:extLst>
                <a:ext uri="{63B3BB69-23CF-44E3-9099-C40C66FF867C}">
                  <a14:compatExt spid="_x0000_s4862"/>
                </a:ext>
                <a:ext uri="{FF2B5EF4-FFF2-40B4-BE49-F238E27FC236}">
                  <a16:creationId xmlns:a16="http://schemas.microsoft.com/office/drawing/2014/main" id="{00000000-0008-0000-0200-0000F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63" name="Button 767" hidden="1">
              <a:extLst>
                <a:ext uri="{63B3BB69-23CF-44E3-9099-C40C66FF867C}">
                  <a14:compatExt spid="_x0000_s4863"/>
                </a:ext>
                <a:ext uri="{FF2B5EF4-FFF2-40B4-BE49-F238E27FC236}">
                  <a16:creationId xmlns:a16="http://schemas.microsoft.com/office/drawing/2014/main" id="{00000000-0008-0000-0200-0000F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64" name="Button 768" hidden="1">
              <a:extLst>
                <a:ext uri="{63B3BB69-23CF-44E3-9099-C40C66FF867C}">
                  <a14:compatExt spid="_x0000_s4864"/>
                </a:ext>
                <a:ext uri="{FF2B5EF4-FFF2-40B4-BE49-F238E27FC236}">
                  <a16:creationId xmlns:a16="http://schemas.microsoft.com/office/drawing/2014/main" id="{00000000-0008-0000-0200-00000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65" name="Button 769" hidden="1">
              <a:extLst>
                <a:ext uri="{63B3BB69-23CF-44E3-9099-C40C66FF867C}">
                  <a14:compatExt spid="_x0000_s4865"/>
                </a:ext>
                <a:ext uri="{FF2B5EF4-FFF2-40B4-BE49-F238E27FC236}">
                  <a16:creationId xmlns:a16="http://schemas.microsoft.com/office/drawing/2014/main" id="{00000000-0008-0000-0200-00000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66" name="Button 770" hidden="1">
              <a:extLst>
                <a:ext uri="{63B3BB69-23CF-44E3-9099-C40C66FF867C}">
                  <a14:compatExt spid="_x0000_s4866"/>
                </a:ext>
                <a:ext uri="{FF2B5EF4-FFF2-40B4-BE49-F238E27FC236}">
                  <a16:creationId xmlns:a16="http://schemas.microsoft.com/office/drawing/2014/main" id="{00000000-0008-0000-0200-00000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56</xdr:row>
          <xdr:rowOff>38100</xdr:rowOff>
        </xdr:from>
        <xdr:to>
          <xdr:col>8</xdr:col>
          <xdr:colOff>1066800</xdr:colOff>
          <xdr:row>57</xdr:row>
          <xdr:rowOff>95250</xdr:rowOff>
        </xdr:to>
        <xdr:sp macro="" textlink="">
          <xdr:nvSpPr>
            <xdr:cNvPr id="4867" name="Button 771" hidden="1">
              <a:extLst>
                <a:ext uri="{63B3BB69-23CF-44E3-9099-C40C66FF867C}">
                  <a14:compatExt spid="_x0000_s4867"/>
                </a:ext>
                <a:ext uri="{FF2B5EF4-FFF2-40B4-BE49-F238E27FC236}">
                  <a16:creationId xmlns:a16="http://schemas.microsoft.com/office/drawing/2014/main" id="{00000000-0008-0000-0200-00000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56</xdr:row>
          <xdr:rowOff>38100</xdr:rowOff>
        </xdr:from>
        <xdr:to>
          <xdr:col>8</xdr:col>
          <xdr:colOff>1066800</xdr:colOff>
          <xdr:row>57</xdr:row>
          <xdr:rowOff>95250</xdr:rowOff>
        </xdr:to>
        <xdr:sp macro="" textlink="">
          <xdr:nvSpPr>
            <xdr:cNvPr id="4868" name="Button 772" hidden="1">
              <a:extLst>
                <a:ext uri="{63B3BB69-23CF-44E3-9099-C40C66FF867C}">
                  <a14:compatExt spid="_x0000_s4868"/>
                </a:ext>
                <a:ext uri="{FF2B5EF4-FFF2-40B4-BE49-F238E27FC236}">
                  <a16:creationId xmlns:a16="http://schemas.microsoft.com/office/drawing/2014/main" id="{00000000-0008-0000-0200-00000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56</xdr:row>
          <xdr:rowOff>38100</xdr:rowOff>
        </xdr:from>
        <xdr:to>
          <xdr:col>8</xdr:col>
          <xdr:colOff>1066800</xdr:colOff>
          <xdr:row>57</xdr:row>
          <xdr:rowOff>95250</xdr:rowOff>
        </xdr:to>
        <xdr:sp macro="" textlink="">
          <xdr:nvSpPr>
            <xdr:cNvPr id="4869" name="Button 773" hidden="1">
              <a:extLst>
                <a:ext uri="{63B3BB69-23CF-44E3-9099-C40C66FF867C}">
                  <a14:compatExt spid="_x0000_s4869"/>
                </a:ext>
                <a:ext uri="{FF2B5EF4-FFF2-40B4-BE49-F238E27FC236}">
                  <a16:creationId xmlns:a16="http://schemas.microsoft.com/office/drawing/2014/main" id="{00000000-0008-0000-0200-00000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56</xdr:row>
          <xdr:rowOff>38100</xdr:rowOff>
        </xdr:from>
        <xdr:to>
          <xdr:col>8</xdr:col>
          <xdr:colOff>1066800</xdr:colOff>
          <xdr:row>57</xdr:row>
          <xdr:rowOff>95250</xdr:rowOff>
        </xdr:to>
        <xdr:sp macro="" textlink="">
          <xdr:nvSpPr>
            <xdr:cNvPr id="4870" name="Button 774" hidden="1">
              <a:extLst>
                <a:ext uri="{63B3BB69-23CF-44E3-9099-C40C66FF867C}">
                  <a14:compatExt spid="_x0000_s4870"/>
                </a:ext>
                <a:ext uri="{FF2B5EF4-FFF2-40B4-BE49-F238E27FC236}">
                  <a16:creationId xmlns:a16="http://schemas.microsoft.com/office/drawing/2014/main" id="{00000000-0008-0000-0200-00000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56</xdr:row>
          <xdr:rowOff>38100</xdr:rowOff>
        </xdr:from>
        <xdr:to>
          <xdr:col>8</xdr:col>
          <xdr:colOff>1066800</xdr:colOff>
          <xdr:row>57</xdr:row>
          <xdr:rowOff>95250</xdr:rowOff>
        </xdr:to>
        <xdr:sp macro="" textlink="">
          <xdr:nvSpPr>
            <xdr:cNvPr id="4871" name="Button 775" hidden="1">
              <a:extLst>
                <a:ext uri="{63B3BB69-23CF-44E3-9099-C40C66FF867C}">
                  <a14:compatExt spid="_x0000_s4871"/>
                </a:ext>
                <a:ext uri="{FF2B5EF4-FFF2-40B4-BE49-F238E27FC236}">
                  <a16:creationId xmlns:a16="http://schemas.microsoft.com/office/drawing/2014/main" id="{00000000-0008-0000-0200-00000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56</xdr:row>
          <xdr:rowOff>38100</xdr:rowOff>
        </xdr:from>
        <xdr:to>
          <xdr:col>8</xdr:col>
          <xdr:colOff>1066800</xdr:colOff>
          <xdr:row>57</xdr:row>
          <xdr:rowOff>95250</xdr:rowOff>
        </xdr:to>
        <xdr:sp macro="" textlink="">
          <xdr:nvSpPr>
            <xdr:cNvPr id="4872" name="Button 776" hidden="1">
              <a:extLst>
                <a:ext uri="{63B3BB69-23CF-44E3-9099-C40C66FF867C}">
                  <a14:compatExt spid="_x0000_s4872"/>
                </a:ext>
                <a:ext uri="{FF2B5EF4-FFF2-40B4-BE49-F238E27FC236}">
                  <a16:creationId xmlns:a16="http://schemas.microsoft.com/office/drawing/2014/main" id="{00000000-0008-0000-0200-00000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56</xdr:row>
          <xdr:rowOff>38100</xdr:rowOff>
        </xdr:from>
        <xdr:to>
          <xdr:col>8</xdr:col>
          <xdr:colOff>1066800</xdr:colOff>
          <xdr:row>57</xdr:row>
          <xdr:rowOff>95250</xdr:rowOff>
        </xdr:to>
        <xdr:sp macro="" textlink="">
          <xdr:nvSpPr>
            <xdr:cNvPr id="4873" name="Button 777" hidden="1">
              <a:extLst>
                <a:ext uri="{63B3BB69-23CF-44E3-9099-C40C66FF867C}">
                  <a14:compatExt spid="_x0000_s4873"/>
                </a:ext>
                <a:ext uri="{FF2B5EF4-FFF2-40B4-BE49-F238E27FC236}">
                  <a16:creationId xmlns:a16="http://schemas.microsoft.com/office/drawing/2014/main" id="{00000000-0008-0000-0200-00000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56</xdr:row>
          <xdr:rowOff>38100</xdr:rowOff>
        </xdr:from>
        <xdr:to>
          <xdr:col>8</xdr:col>
          <xdr:colOff>1066800</xdr:colOff>
          <xdr:row>57</xdr:row>
          <xdr:rowOff>95250</xdr:rowOff>
        </xdr:to>
        <xdr:sp macro="" textlink="">
          <xdr:nvSpPr>
            <xdr:cNvPr id="4874" name="Button 778" hidden="1">
              <a:extLst>
                <a:ext uri="{63B3BB69-23CF-44E3-9099-C40C66FF867C}">
                  <a14:compatExt spid="_x0000_s4874"/>
                </a:ext>
                <a:ext uri="{FF2B5EF4-FFF2-40B4-BE49-F238E27FC236}">
                  <a16:creationId xmlns:a16="http://schemas.microsoft.com/office/drawing/2014/main" id="{00000000-0008-0000-0200-00000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75" name="Button 779" hidden="1">
              <a:extLst>
                <a:ext uri="{63B3BB69-23CF-44E3-9099-C40C66FF867C}">
                  <a14:compatExt spid="_x0000_s4875"/>
                </a:ext>
                <a:ext uri="{FF2B5EF4-FFF2-40B4-BE49-F238E27FC236}">
                  <a16:creationId xmlns:a16="http://schemas.microsoft.com/office/drawing/2014/main" id="{00000000-0008-0000-0200-00000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76" name="Button 780" hidden="1">
              <a:extLst>
                <a:ext uri="{63B3BB69-23CF-44E3-9099-C40C66FF867C}">
                  <a14:compatExt spid="_x0000_s4876"/>
                </a:ext>
                <a:ext uri="{FF2B5EF4-FFF2-40B4-BE49-F238E27FC236}">
                  <a16:creationId xmlns:a16="http://schemas.microsoft.com/office/drawing/2014/main" id="{00000000-0008-0000-0200-00000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77" name="Button 781" hidden="1">
              <a:extLst>
                <a:ext uri="{63B3BB69-23CF-44E3-9099-C40C66FF867C}">
                  <a14:compatExt spid="_x0000_s4877"/>
                </a:ext>
                <a:ext uri="{FF2B5EF4-FFF2-40B4-BE49-F238E27FC236}">
                  <a16:creationId xmlns:a16="http://schemas.microsoft.com/office/drawing/2014/main" id="{00000000-0008-0000-0200-00000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78" name="Button 782" hidden="1">
              <a:extLst>
                <a:ext uri="{63B3BB69-23CF-44E3-9099-C40C66FF867C}">
                  <a14:compatExt spid="_x0000_s4878"/>
                </a:ext>
                <a:ext uri="{FF2B5EF4-FFF2-40B4-BE49-F238E27FC236}">
                  <a16:creationId xmlns:a16="http://schemas.microsoft.com/office/drawing/2014/main" id="{00000000-0008-0000-0200-00000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79" name="Button 783" hidden="1">
              <a:extLst>
                <a:ext uri="{63B3BB69-23CF-44E3-9099-C40C66FF867C}">
                  <a14:compatExt spid="_x0000_s4879"/>
                </a:ext>
                <a:ext uri="{FF2B5EF4-FFF2-40B4-BE49-F238E27FC236}">
                  <a16:creationId xmlns:a16="http://schemas.microsoft.com/office/drawing/2014/main" id="{00000000-0008-0000-0200-00000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80" name="Button 784" hidden="1">
              <a:extLst>
                <a:ext uri="{63B3BB69-23CF-44E3-9099-C40C66FF867C}">
                  <a14:compatExt spid="_x0000_s4880"/>
                </a:ext>
                <a:ext uri="{FF2B5EF4-FFF2-40B4-BE49-F238E27FC236}">
                  <a16:creationId xmlns:a16="http://schemas.microsoft.com/office/drawing/2014/main" id="{00000000-0008-0000-0200-00001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81" name="Button 785" hidden="1">
              <a:extLst>
                <a:ext uri="{63B3BB69-23CF-44E3-9099-C40C66FF867C}">
                  <a14:compatExt spid="_x0000_s4881"/>
                </a:ext>
                <a:ext uri="{FF2B5EF4-FFF2-40B4-BE49-F238E27FC236}">
                  <a16:creationId xmlns:a16="http://schemas.microsoft.com/office/drawing/2014/main" id="{00000000-0008-0000-0200-00001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82" name="Button 786" hidden="1">
              <a:extLst>
                <a:ext uri="{63B3BB69-23CF-44E3-9099-C40C66FF867C}">
                  <a14:compatExt spid="_x0000_s4882"/>
                </a:ext>
                <a:ext uri="{FF2B5EF4-FFF2-40B4-BE49-F238E27FC236}">
                  <a16:creationId xmlns:a16="http://schemas.microsoft.com/office/drawing/2014/main" id="{00000000-0008-0000-0200-00001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83" name="Button 787" hidden="1">
              <a:extLst>
                <a:ext uri="{63B3BB69-23CF-44E3-9099-C40C66FF867C}">
                  <a14:compatExt spid="_x0000_s4883"/>
                </a:ext>
                <a:ext uri="{FF2B5EF4-FFF2-40B4-BE49-F238E27FC236}">
                  <a16:creationId xmlns:a16="http://schemas.microsoft.com/office/drawing/2014/main" id="{00000000-0008-0000-0200-00001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84" name="Button 788" hidden="1">
              <a:extLst>
                <a:ext uri="{63B3BB69-23CF-44E3-9099-C40C66FF867C}">
                  <a14:compatExt spid="_x0000_s4884"/>
                </a:ext>
                <a:ext uri="{FF2B5EF4-FFF2-40B4-BE49-F238E27FC236}">
                  <a16:creationId xmlns:a16="http://schemas.microsoft.com/office/drawing/2014/main" id="{00000000-0008-0000-0200-00001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85" name="Button 789" hidden="1">
              <a:extLst>
                <a:ext uri="{63B3BB69-23CF-44E3-9099-C40C66FF867C}">
                  <a14:compatExt spid="_x0000_s4885"/>
                </a:ext>
                <a:ext uri="{FF2B5EF4-FFF2-40B4-BE49-F238E27FC236}">
                  <a16:creationId xmlns:a16="http://schemas.microsoft.com/office/drawing/2014/main" id="{00000000-0008-0000-0200-00001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86" name="Button 790" hidden="1">
              <a:extLst>
                <a:ext uri="{63B3BB69-23CF-44E3-9099-C40C66FF867C}">
                  <a14:compatExt spid="_x0000_s4886"/>
                </a:ext>
                <a:ext uri="{FF2B5EF4-FFF2-40B4-BE49-F238E27FC236}">
                  <a16:creationId xmlns:a16="http://schemas.microsoft.com/office/drawing/2014/main" id="{00000000-0008-0000-0200-00001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87" name="Button 791" hidden="1">
              <a:extLst>
                <a:ext uri="{63B3BB69-23CF-44E3-9099-C40C66FF867C}">
                  <a14:compatExt spid="_x0000_s4887"/>
                </a:ext>
                <a:ext uri="{FF2B5EF4-FFF2-40B4-BE49-F238E27FC236}">
                  <a16:creationId xmlns:a16="http://schemas.microsoft.com/office/drawing/2014/main" id="{00000000-0008-0000-0200-00001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88" name="Button 792" hidden="1">
              <a:extLst>
                <a:ext uri="{63B3BB69-23CF-44E3-9099-C40C66FF867C}">
                  <a14:compatExt spid="_x0000_s4888"/>
                </a:ext>
                <a:ext uri="{FF2B5EF4-FFF2-40B4-BE49-F238E27FC236}">
                  <a16:creationId xmlns:a16="http://schemas.microsoft.com/office/drawing/2014/main" id="{00000000-0008-0000-0200-00001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89" name="Button 793" hidden="1">
              <a:extLst>
                <a:ext uri="{63B3BB69-23CF-44E3-9099-C40C66FF867C}">
                  <a14:compatExt spid="_x0000_s4889"/>
                </a:ext>
                <a:ext uri="{FF2B5EF4-FFF2-40B4-BE49-F238E27FC236}">
                  <a16:creationId xmlns:a16="http://schemas.microsoft.com/office/drawing/2014/main" id="{00000000-0008-0000-0200-00001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890" name="Button 794" hidden="1">
              <a:extLst>
                <a:ext uri="{63B3BB69-23CF-44E3-9099-C40C66FF867C}">
                  <a14:compatExt spid="_x0000_s4890"/>
                </a:ext>
                <a:ext uri="{FF2B5EF4-FFF2-40B4-BE49-F238E27FC236}">
                  <a16:creationId xmlns:a16="http://schemas.microsoft.com/office/drawing/2014/main" id="{00000000-0008-0000-0200-00001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91" name="Button 795" hidden="1">
              <a:extLst>
                <a:ext uri="{63B3BB69-23CF-44E3-9099-C40C66FF867C}">
                  <a14:compatExt spid="_x0000_s4891"/>
                </a:ext>
                <a:ext uri="{FF2B5EF4-FFF2-40B4-BE49-F238E27FC236}">
                  <a16:creationId xmlns:a16="http://schemas.microsoft.com/office/drawing/2014/main" id="{00000000-0008-0000-0200-00001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92" name="Button 796" hidden="1">
              <a:extLst>
                <a:ext uri="{63B3BB69-23CF-44E3-9099-C40C66FF867C}">
                  <a14:compatExt spid="_x0000_s4892"/>
                </a:ext>
                <a:ext uri="{FF2B5EF4-FFF2-40B4-BE49-F238E27FC236}">
                  <a16:creationId xmlns:a16="http://schemas.microsoft.com/office/drawing/2014/main" id="{00000000-0008-0000-0200-00001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93" name="Button 797" hidden="1">
              <a:extLst>
                <a:ext uri="{63B3BB69-23CF-44E3-9099-C40C66FF867C}">
                  <a14:compatExt spid="_x0000_s4893"/>
                </a:ext>
                <a:ext uri="{FF2B5EF4-FFF2-40B4-BE49-F238E27FC236}">
                  <a16:creationId xmlns:a16="http://schemas.microsoft.com/office/drawing/2014/main" id="{00000000-0008-0000-0200-00001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94" name="Button 798" hidden="1">
              <a:extLst>
                <a:ext uri="{63B3BB69-23CF-44E3-9099-C40C66FF867C}">
                  <a14:compatExt spid="_x0000_s4894"/>
                </a:ext>
                <a:ext uri="{FF2B5EF4-FFF2-40B4-BE49-F238E27FC236}">
                  <a16:creationId xmlns:a16="http://schemas.microsoft.com/office/drawing/2014/main" id="{00000000-0008-0000-0200-00001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95" name="Button 799" hidden="1">
              <a:extLst>
                <a:ext uri="{63B3BB69-23CF-44E3-9099-C40C66FF867C}">
                  <a14:compatExt spid="_x0000_s4895"/>
                </a:ext>
                <a:ext uri="{FF2B5EF4-FFF2-40B4-BE49-F238E27FC236}">
                  <a16:creationId xmlns:a16="http://schemas.microsoft.com/office/drawing/2014/main" id="{00000000-0008-0000-0200-00001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96" name="Button 800" hidden="1">
              <a:extLst>
                <a:ext uri="{63B3BB69-23CF-44E3-9099-C40C66FF867C}">
                  <a14:compatExt spid="_x0000_s4896"/>
                </a:ext>
                <a:ext uri="{FF2B5EF4-FFF2-40B4-BE49-F238E27FC236}">
                  <a16:creationId xmlns:a16="http://schemas.microsoft.com/office/drawing/2014/main" id="{00000000-0008-0000-0200-00002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97" name="Button 801" hidden="1">
              <a:extLst>
                <a:ext uri="{63B3BB69-23CF-44E3-9099-C40C66FF867C}">
                  <a14:compatExt spid="_x0000_s4897"/>
                </a:ext>
                <a:ext uri="{FF2B5EF4-FFF2-40B4-BE49-F238E27FC236}">
                  <a16:creationId xmlns:a16="http://schemas.microsoft.com/office/drawing/2014/main" id="{00000000-0008-0000-0200-00002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98" name="Button 802" hidden="1">
              <a:extLst>
                <a:ext uri="{63B3BB69-23CF-44E3-9099-C40C66FF867C}">
                  <a14:compatExt spid="_x0000_s4898"/>
                </a:ext>
                <a:ext uri="{FF2B5EF4-FFF2-40B4-BE49-F238E27FC236}">
                  <a16:creationId xmlns:a16="http://schemas.microsoft.com/office/drawing/2014/main" id="{00000000-0008-0000-0200-00002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899" name="Button 803" hidden="1">
              <a:extLst>
                <a:ext uri="{63B3BB69-23CF-44E3-9099-C40C66FF867C}">
                  <a14:compatExt spid="_x0000_s4899"/>
                </a:ext>
                <a:ext uri="{FF2B5EF4-FFF2-40B4-BE49-F238E27FC236}">
                  <a16:creationId xmlns:a16="http://schemas.microsoft.com/office/drawing/2014/main" id="{00000000-0008-0000-0200-00002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00" name="Button 804" hidden="1">
              <a:extLst>
                <a:ext uri="{63B3BB69-23CF-44E3-9099-C40C66FF867C}">
                  <a14:compatExt spid="_x0000_s4900"/>
                </a:ext>
                <a:ext uri="{FF2B5EF4-FFF2-40B4-BE49-F238E27FC236}">
                  <a16:creationId xmlns:a16="http://schemas.microsoft.com/office/drawing/2014/main" id="{00000000-0008-0000-0200-00002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01" name="Button 805" hidden="1">
              <a:extLst>
                <a:ext uri="{63B3BB69-23CF-44E3-9099-C40C66FF867C}">
                  <a14:compatExt spid="_x0000_s4901"/>
                </a:ext>
                <a:ext uri="{FF2B5EF4-FFF2-40B4-BE49-F238E27FC236}">
                  <a16:creationId xmlns:a16="http://schemas.microsoft.com/office/drawing/2014/main" id="{00000000-0008-0000-0200-00002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02" name="Button 806" hidden="1">
              <a:extLst>
                <a:ext uri="{63B3BB69-23CF-44E3-9099-C40C66FF867C}">
                  <a14:compatExt spid="_x0000_s4902"/>
                </a:ext>
                <a:ext uri="{FF2B5EF4-FFF2-40B4-BE49-F238E27FC236}">
                  <a16:creationId xmlns:a16="http://schemas.microsoft.com/office/drawing/2014/main" id="{00000000-0008-0000-0200-00002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03" name="Button 807" hidden="1">
              <a:extLst>
                <a:ext uri="{63B3BB69-23CF-44E3-9099-C40C66FF867C}">
                  <a14:compatExt spid="_x0000_s4903"/>
                </a:ext>
                <a:ext uri="{FF2B5EF4-FFF2-40B4-BE49-F238E27FC236}">
                  <a16:creationId xmlns:a16="http://schemas.microsoft.com/office/drawing/2014/main" id="{00000000-0008-0000-0200-00002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04" name="Button 808" hidden="1">
              <a:extLst>
                <a:ext uri="{63B3BB69-23CF-44E3-9099-C40C66FF867C}">
                  <a14:compatExt spid="_x0000_s4904"/>
                </a:ext>
                <a:ext uri="{FF2B5EF4-FFF2-40B4-BE49-F238E27FC236}">
                  <a16:creationId xmlns:a16="http://schemas.microsoft.com/office/drawing/2014/main" id="{00000000-0008-0000-0200-00002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05" name="Button 809" hidden="1">
              <a:extLst>
                <a:ext uri="{63B3BB69-23CF-44E3-9099-C40C66FF867C}">
                  <a14:compatExt spid="_x0000_s4905"/>
                </a:ext>
                <a:ext uri="{FF2B5EF4-FFF2-40B4-BE49-F238E27FC236}">
                  <a16:creationId xmlns:a16="http://schemas.microsoft.com/office/drawing/2014/main" id="{00000000-0008-0000-0200-00002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06" name="Button 810" hidden="1">
              <a:extLst>
                <a:ext uri="{63B3BB69-23CF-44E3-9099-C40C66FF867C}">
                  <a14:compatExt spid="_x0000_s4906"/>
                </a:ext>
                <a:ext uri="{FF2B5EF4-FFF2-40B4-BE49-F238E27FC236}">
                  <a16:creationId xmlns:a16="http://schemas.microsoft.com/office/drawing/2014/main" id="{00000000-0008-0000-0200-00002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07" name="Button 811" hidden="1">
              <a:extLst>
                <a:ext uri="{63B3BB69-23CF-44E3-9099-C40C66FF867C}">
                  <a14:compatExt spid="_x0000_s4907"/>
                </a:ext>
                <a:ext uri="{FF2B5EF4-FFF2-40B4-BE49-F238E27FC236}">
                  <a16:creationId xmlns:a16="http://schemas.microsoft.com/office/drawing/2014/main" id="{00000000-0008-0000-0200-00002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08" name="Button 812" hidden="1">
              <a:extLst>
                <a:ext uri="{63B3BB69-23CF-44E3-9099-C40C66FF867C}">
                  <a14:compatExt spid="_x0000_s4908"/>
                </a:ext>
                <a:ext uri="{FF2B5EF4-FFF2-40B4-BE49-F238E27FC236}">
                  <a16:creationId xmlns:a16="http://schemas.microsoft.com/office/drawing/2014/main" id="{00000000-0008-0000-0200-00002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09" name="Button 813" hidden="1">
              <a:extLst>
                <a:ext uri="{63B3BB69-23CF-44E3-9099-C40C66FF867C}">
                  <a14:compatExt spid="_x0000_s4909"/>
                </a:ext>
                <a:ext uri="{FF2B5EF4-FFF2-40B4-BE49-F238E27FC236}">
                  <a16:creationId xmlns:a16="http://schemas.microsoft.com/office/drawing/2014/main" id="{00000000-0008-0000-0200-00002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10" name="Button 814" hidden="1">
              <a:extLst>
                <a:ext uri="{63B3BB69-23CF-44E3-9099-C40C66FF867C}">
                  <a14:compatExt spid="_x0000_s4910"/>
                </a:ext>
                <a:ext uri="{FF2B5EF4-FFF2-40B4-BE49-F238E27FC236}">
                  <a16:creationId xmlns:a16="http://schemas.microsoft.com/office/drawing/2014/main" id="{00000000-0008-0000-0200-00002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11" name="Button 815" hidden="1">
              <a:extLst>
                <a:ext uri="{63B3BB69-23CF-44E3-9099-C40C66FF867C}">
                  <a14:compatExt spid="_x0000_s4911"/>
                </a:ext>
                <a:ext uri="{FF2B5EF4-FFF2-40B4-BE49-F238E27FC236}">
                  <a16:creationId xmlns:a16="http://schemas.microsoft.com/office/drawing/2014/main" id="{00000000-0008-0000-0200-00002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12" name="Button 816" hidden="1">
              <a:extLst>
                <a:ext uri="{63B3BB69-23CF-44E3-9099-C40C66FF867C}">
                  <a14:compatExt spid="_x0000_s4912"/>
                </a:ext>
                <a:ext uri="{FF2B5EF4-FFF2-40B4-BE49-F238E27FC236}">
                  <a16:creationId xmlns:a16="http://schemas.microsoft.com/office/drawing/2014/main" id="{00000000-0008-0000-0200-00003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13" name="Button 817" hidden="1">
              <a:extLst>
                <a:ext uri="{63B3BB69-23CF-44E3-9099-C40C66FF867C}">
                  <a14:compatExt spid="_x0000_s4913"/>
                </a:ext>
                <a:ext uri="{FF2B5EF4-FFF2-40B4-BE49-F238E27FC236}">
                  <a16:creationId xmlns:a16="http://schemas.microsoft.com/office/drawing/2014/main" id="{00000000-0008-0000-0200-00003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14" name="Button 818" hidden="1">
              <a:extLst>
                <a:ext uri="{63B3BB69-23CF-44E3-9099-C40C66FF867C}">
                  <a14:compatExt spid="_x0000_s4914"/>
                </a:ext>
                <a:ext uri="{FF2B5EF4-FFF2-40B4-BE49-F238E27FC236}">
                  <a16:creationId xmlns:a16="http://schemas.microsoft.com/office/drawing/2014/main" id="{00000000-0008-0000-0200-00003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15" name="Button 819" hidden="1">
              <a:extLst>
                <a:ext uri="{63B3BB69-23CF-44E3-9099-C40C66FF867C}">
                  <a14:compatExt spid="_x0000_s4915"/>
                </a:ext>
                <a:ext uri="{FF2B5EF4-FFF2-40B4-BE49-F238E27FC236}">
                  <a16:creationId xmlns:a16="http://schemas.microsoft.com/office/drawing/2014/main" id="{00000000-0008-0000-0200-00003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16" name="Button 820" hidden="1">
              <a:extLst>
                <a:ext uri="{63B3BB69-23CF-44E3-9099-C40C66FF867C}">
                  <a14:compatExt spid="_x0000_s4916"/>
                </a:ext>
                <a:ext uri="{FF2B5EF4-FFF2-40B4-BE49-F238E27FC236}">
                  <a16:creationId xmlns:a16="http://schemas.microsoft.com/office/drawing/2014/main" id="{00000000-0008-0000-0200-00003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17" name="Button 821" hidden="1">
              <a:extLst>
                <a:ext uri="{63B3BB69-23CF-44E3-9099-C40C66FF867C}">
                  <a14:compatExt spid="_x0000_s4917"/>
                </a:ext>
                <a:ext uri="{FF2B5EF4-FFF2-40B4-BE49-F238E27FC236}">
                  <a16:creationId xmlns:a16="http://schemas.microsoft.com/office/drawing/2014/main" id="{00000000-0008-0000-0200-00003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18" name="Button 822" hidden="1">
              <a:extLst>
                <a:ext uri="{63B3BB69-23CF-44E3-9099-C40C66FF867C}">
                  <a14:compatExt spid="_x0000_s4918"/>
                </a:ext>
                <a:ext uri="{FF2B5EF4-FFF2-40B4-BE49-F238E27FC236}">
                  <a16:creationId xmlns:a16="http://schemas.microsoft.com/office/drawing/2014/main" id="{00000000-0008-0000-0200-00003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19" name="Button 823" hidden="1">
              <a:extLst>
                <a:ext uri="{63B3BB69-23CF-44E3-9099-C40C66FF867C}">
                  <a14:compatExt spid="_x0000_s4919"/>
                </a:ext>
                <a:ext uri="{FF2B5EF4-FFF2-40B4-BE49-F238E27FC236}">
                  <a16:creationId xmlns:a16="http://schemas.microsoft.com/office/drawing/2014/main" id="{00000000-0008-0000-0200-00003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20" name="Button 824" hidden="1">
              <a:extLst>
                <a:ext uri="{63B3BB69-23CF-44E3-9099-C40C66FF867C}">
                  <a14:compatExt spid="_x0000_s4920"/>
                </a:ext>
                <a:ext uri="{FF2B5EF4-FFF2-40B4-BE49-F238E27FC236}">
                  <a16:creationId xmlns:a16="http://schemas.microsoft.com/office/drawing/2014/main" id="{00000000-0008-0000-0200-00003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21" name="Button 825" hidden="1">
              <a:extLst>
                <a:ext uri="{63B3BB69-23CF-44E3-9099-C40C66FF867C}">
                  <a14:compatExt spid="_x0000_s4921"/>
                </a:ext>
                <a:ext uri="{FF2B5EF4-FFF2-40B4-BE49-F238E27FC236}">
                  <a16:creationId xmlns:a16="http://schemas.microsoft.com/office/drawing/2014/main" id="{00000000-0008-0000-0200-00003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22" name="Button 826" hidden="1">
              <a:extLst>
                <a:ext uri="{63B3BB69-23CF-44E3-9099-C40C66FF867C}">
                  <a14:compatExt spid="_x0000_s4922"/>
                </a:ext>
                <a:ext uri="{FF2B5EF4-FFF2-40B4-BE49-F238E27FC236}">
                  <a16:creationId xmlns:a16="http://schemas.microsoft.com/office/drawing/2014/main" id="{00000000-0008-0000-0200-00003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23" name="Button 827" hidden="1">
              <a:extLst>
                <a:ext uri="{63B3BB69-23CF-44E3-9099-C40C66FF867C}">
                  <a14:compatExt spid="_x0000_s4923"/>
                </a:ext>
                <a:ext uri="{FF2B5EF4-FFF2-40B4-BE49-F238E27FC236}">
                  <a16:creationId xmlns:a16="http://schemas.microsoft.com/office/drawing/2014/main" id="{00000000-0008-0000-0200-00003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24" name="Button 828" hidden="1">
              <a:extLst>
                <a:ext uri="{63B3BB69-23CF-44E3-9099-C40C66FF867C}">
                  <a14:compatExt spid="_x0000_s4924"/>
                </a:ext>
                <a:ext uri="{FF2B5EF4-FFF2-40B4-BE49-F238E27FC236}">
                  <a16:creationId xmlns:a16="http://schemas.microsoft.com/office/drawing/2014/main" id="{00000000-0008-0000-0200-00003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25" name="Button 829" hidden="1">
              <a:extLst>
                <a:ext uri="{63B3BB69-23CF-44E3-9099-C40C66FF867C}">
                  <a14:compatExt spid="_x0000_s4925"/>
                </a:ext>
                <a:ext uri="{FF2B5EF4-FFF2-40B4-BE49-F238E27FC236}">
                  <a16:creationId xmlns:a16="http://schemas.microsoft.com/office/drawing/2014/main" id="{00000000-0008-0000-0200-00003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26" name="Button 830" hidden="1">
              <a:extLst>
                <a:ext uri="{63B3BB69-23CF-44E3-9099-C40C66FF867C}">
                  <a14:compatExt spid="_x0000_s4926"/>
                </a:ext>
                <a:ext uri="{FF2B5EF4-FFF2-40B4-BE49-F238E27FC236}">
                  <a16:creationId xmlns:a16="http://schemas.microsoft.com/office/drawing/2014/main" id="{00000000-0008-0000-0200-00003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27" name="Button 831" hidden="1">
              <a:extLst>
                <a:ext uri="{63B3BB69-23CF-44E3-9099-C40C66FF867C}">
                  <a14:compatExt spid="_x0000_s4927"/>
                </a:ext>
                <a:ext uri="{FF2B5EF4-FFF2-40B4-BE49-F238E27FC236}">
                  <a16:creationId xmlns:a16="http://schemas.microsoft.com/office/drawing/2014/main" id="{00000000-0008-0000-0200-00003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28" name="Button 832" hidden="1">
              <a:extLst>
                <a:ext uri="{63B3BB69-23CF-44E3-9099-C40C66FF867C}">
                  <a14:compatExt spid="_x0000_s4928"/>
                </a:ext>
                <a:ext uri="{FF2B5EF4-FFF2-40B4-BE49-F238E27FC236}">
                  <a16:creationId xmlns:a16="http://schemas.microsoft.com/office/drawing/2014/main" id="{00000000-0008-0000-0200-00004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29" name="Button 833" hidden="1">
              <a:extLst>
                <a:ext uri="{63B3BB69-23CF-44E3-9099-C40C66FF867C}">
                  <a14:compatExt spid="_x0000_s4929"/>
                </a:ext>
                <a:ext uri="{FF2B5EF4-FFF2-40B4-BE49-F238E27FC236}">
                  <a16:creationId xmlns:a16="http://schemas.microsoft.com/office/drawing/2014/main" id="{00000000-0008-0000-0200-00004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30" name="Button 834" hidden="1">
              <a:extLst>
                <a:ext uri="{63B3BB69-23CF-44E3-9099-C40C66FF867C}">
                  <a14:compatExt spid="_x0000_s4930"/>
                </a:ext>
                <a:ext uri="{FF2B5EF4-FFF2-40B4-BE49-F238E27FC236}">
                  <a16:creationId xmlns:a16="http://schemas.microsoft.com/office/drawing/2014/main" id="{00000000-0008-0000-0200-00004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31" name="Button 835" hidden="1">
              <a:extLst>
                <a:ext uri="{63B3BB69-23CF-44E3-9099-C40C66FF867C}">
                  <a14:compatExt spid="_x0000_s4931"/>
                </a:ext>
                <a:ext uri="{FF2B5EF4-FFF2-40B4-BE49-F238E27FC236}">
                  <a16:creationId xmlns:a16="http://schemas.microsoft.com/office/drawing/2014/main" id="{00000000-0008-0000-0200-00004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32" name="Button 836" hidden="1">
              <a:extLst>
                <a:ext uri="{63B3BB69-23CF-44E3-9099-C40C66FF867C}">
                  <a14:compatExt spid="_x0000_s4932"/>
                </a:ext>
                <a:ext uri="{FF2B5EF4-FFF2-40B4-BE49-F238E27FC236}">
                  <a16:creationId xmlns:a16="http://schemas.microsoft.com/office/drawing/2014/main" id="{00000000-0008-0000-0200-00004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33" name="Button 837" hidden="1">
              <a:extLst>
                <a:ext uri="{63B3BB69-23CF-44E3-9099-C40C66FF867C}">
                  <a14:compatExt spid="_x0000_s4933"/>
                </a:ext>
                <a:ext uri="{FF2B5EF4-FFF2-40B4-BE49-F238E27FC236}">
                  <a16:creationId xmlns:a16="http://schemas.microsoft.com/office/drawing/2014/main" id="{00000000-0008-0000-0200-00004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34" name="Button 838" hidden="1">
              <a:extLst>
                <a:ext uri="{63B3BB69-23CF-44E3-9099-C40C66FF867C}">
                  <a14:compatExt spid="_x0000_s4934"/>
                </a:ext>
                <a:ext uri="{FF2B5EF4-FFF2-40B4-BE49-F238E27FC236}">
                  <a16:creationId xmlns:a16="http://schemas.microsoft.com/office/drawing/2014/main" id="{00000000-0008-0000-0200-00004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35" name="Button 839" hidden="1">
              <a:extLst>
                <a:ext uri="{63B3BB69-23CF-44E3-9099-C40C66FF867C}">
                  <a14:compatExt spid="_x0000_s4935"/>
                </a:ext>
                <a:ext uri="{FF2B5EF4-FFF2-40B4-BE49-F238E27FC236}">
                  <a16:creationId xmlns:a16="http://schemas.microsoft.com/office/drawing/2014/main" id="{00000000-0008-0000-0200-00004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36" name="Button 840" hidden="1">
              <a:extLst>
                <a:ext uri="{63B3BB69-23CF-44E3-9099-C40C66FF867C}">
                  <a14:compatExt spid="_x0000_s4936"/>
                </a:ext>
                <a:ext uri="{FF2B5EF4-FFF2-40B4-BE49-F238E27FC236}">
                  <a16:creationId xmlns:a16="http://schemas.microsoft.com/office/drawing/2014/main" id="{00000000-0008-0000-0200-00004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37" name="Button 841" hidden="1">
              <a:extLst>
                <a:ext uri="{63B3BB69-23CF-44E3-9099-C40C66FF867C}">
                  <a14:compatExt spid="_x0000_s4937"/>
                </a:ext>
                <a:ext uri="{FF2B5EF4-FFF2-40B4-BE49-F238E27FC236}">
                  <a16:creationId xmlns:a16="http://schemas.microsoft.com/office/drawing/2014/main" id="{00000000-0008-0000-0200-00004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38" name="Button 842" hidden="1">
              <a:extLst>
                <a:ext uri="{63B3BB69-23CF-44E3-9099-C40C66FF867C}">
                  <a14:compatExt spid="_x0000_s4938"/>
                </a:ext>
                <a:ext uri="{FF2B5EF4-FFF2-40B4-BE49-F238E27FC236}">
                  <a16:creationId xmlns:a16="http://schemas.microsoft.com/office/drawing/2014/main" id="{00000000-0008-0000-0200-00004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39" name="Button 843" hidden="1">
              <a:extLst>
                <a:ext uri="{63B3BB69-23CF-44E3-9099-C40C66FF867C}">
                  <a14:compatExt spid="_x0000_s4939"/>
                </a:ext>
                <a:ext uri="{FF2B5EF4-FFF2-40B4-BE49-F238E27FC236}">
                  <a16:creationId xmlns:a16="http://schemas.microsoft.com/office/drawing/2014/main" id="{00000000-0008-0000-0200-00004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40" name="Button 844" hidden="1">
              <a:extLst>
                <a:ext uri="{63B3BB69-23CF-44E3-9099-C40C66FF867C}">
                  <a14:compatExt spid="_x0000_s4940"/>
                </a:ext>
                <a:ext uri="{FF2B5EF4-FFF2-40B4-BE49-F238E27FC236}">
                  <a16:creationId xmlns:a16="http://schemas.microsoft.com/office/drawing/2014/main" id="{00000000-0008-0000-0200-00004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41" name="Button 845" hidden="1">
              <a:extLst>
                <a:ext uri="{63B3BB69-23CF-44E3-9099-C40C66FF867C}">
                  <a14:compatExt spid="_x0000_s4941"/>
                </a:ext>
                <a:ext uri="{FF2B5EF4-FFF2-40B4-BE49-F238E27FC236}">
                  <a16:creationId xmlns:a16="http://schemas.microsoft.com/office/drawing/2014/main" id="{00000000-0008-0000-0200-00004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42" name="Button 846" hidden="1">
              <a:extLst>
                <a:ext uri="{63B3BB69-23CF-44E3-9099-C40C66FF867C}">
                  <a14:compatExt spid="_x0000_s4942"/>
                </a:ext>
                <a:ext uri="{FF2B5EF4-FFF2-40B4-BE49-F238E27FC236}">
                  <a16:creationId xmlns:a16="http://schemas.microsoft.com/office/drawing/2014/main" id="{00000000-0008-0000-0200-00004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43" name="Button 847" hidden="1">
              <a:extLst>
                <a:ext uri="{63B3BB69-23CF-44E3-9099-C40C66FF867C}">
                  <a14:compatExt spid="_x0000_s4943"/>
                </a:ext>
                <a:ext uri="{FF2B5EF4-FFF2-40B4-BE49-F238E27FC236}">
                  <a16:creationId xmlns:a16="http://schemas.microsoft.com/office/drawing/2014/main" id="{00000000-0008-0000-0200-00004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44" name="Button 848" hidden="1">
              <a:extLst>
                <a:ext uri="{63B3BB69-23CF-44E3-9099-C40C66FF867C}">
                  <a14:compatExt spid="_x0000_s4944"/>
                </a:ext>
                <a:ext uri="{FF2B5EF4-FFF2-40B4-BE49-F238E27FC236}">
                  <a16:creationId xmlns:a16="http://schemas.microsoft.com/office/drawing/2014/main" id="{00000000-0008-0000-0200-00005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45" name="Button 849" hidden="1">
              <a:extLst>
                <a:ext uri="{63B3BB69-23CF-44E3-9099-C40C66FF867C}">
                  <a14:compatExt spid="_x0000_s4945"/>
                </a:ext>
                <a:ext uri="{FF2B5EF4-FFF2-40B4-BE49-F238E27FC236}">
                  <a16:creationId xmlns:a16="http://schemas.microsoft.com/office/drawing/2014/main" id="{00000000-0008-0000-0200-00005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56</xdr:row>
          <xdr:rowOff>38100</xdr:rowOff>
        </xdr:from>
        <xdr:to>
          <xdr:col>8</xdr:col>
          <xdr:colOff>1066800</xdr:colOff>
          <xdr:row>57</xdr:row>
          <xdr:rowOff>95250</xdr:rowOff>
        </xdr:to>
        <xdr:sp macro="" textlink="">
          <xdr:nvSpPr>
            <xdr:cNvPr id="4946" name="Button 850" hidden="1">
              <a:extLst>
                <a:ext uri="{63B3BB69-23CF-44E3-9099-C40C66FF867C}">
                  <a14:compatExt spid="_x0000_s4946"/>
                </a:ext>
                <a:ext uri="{FF2B5EF4-FFF2-40B4-BE49-F238E27FC236}">
                  <a16:creationId xmlns:a16="http://schemas.microsoft.com/office/drawing/2014/main" id="{00000000-0008-0000-0200-00005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56</xdr:row>
          <xdr:rowOff>38100</xdr:rowOff>
        </xdr:from>
        <xdr:to>
          <xdr:col>8</xdr:col>
          <xdr:colOff>1066800</xdr:colOff>
          <xdr:row>57</xdr:row>
          <xdr:rowOff>95250</xdr:rowOff>
        </xdr:to>
        <xdr:sp macro="" textlink="">
          <xdr:nvSpPr>
            <xdr:cNvPr id="4947" name="Button 851" hidden="1">
              <a:extLst>
                <a:ext uri="{63B3BB69-23CF-44E3-9099-C40C66FF867C}">
                  <a14:compatExt spid="_x0000_s4947"/>
                </a:ext>
                <a:ext uri="{FF2B5EF4-FFF2-40B4-BE49-F238E27FC236}">
                  <a16:creationId xmlns:a16="http://schemas.microsoft.com/office/drawing/2014/main" id="{00000000-0008-0000-0200-00005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56</xdr:row>
          <xdr:rowOff>38100</xdr:rowOff>
        </xdr:from>
        <xdr:to>
          <xdr:col>8</xdr:col>
          <xdr:colOff>1066800</xdr:colOff>
          <xdr:row>57</xdr:row>
          <xdr:rowOff>95250</xdr:rowOff>
        </xdr:to>
        <xdr:sp macro="" textlink="">
          <xdr:nvSpPr>
            <xdr:cNvPr id="4948" name="Button 852" hidden="1">
              <a:extLst>
                <a:ext uri="{63B3BB69-23CF-44E3-9099-C40C66FF867C}">
                  <a14:compatExt spid="_x0000_s4948"/>
                </a:ext>
                <a:ext uri="{FF2B5EF4-FFF2-40B4-BE49-F238E27FC236}">
                  <a16:creationId xmlns:a16="http://schemas.microsoft.com/office/drawing/2014/main" id="{00000000-0008-0000-0200-00005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56</xdr:row>
          <xdr:rowOff>38100</xdr:rowOff>
        </xdr:from>
        <xdr:to>
          <xdr:col>8</xdr:col>
          <xdr:colOff>1066800</xdr:colOff>
          <xdr:row>57</xdr:row>
          <xdr:rowOff>95250</xdr:rowOff>
        </xdr:to>
        <xdr:sp macro="" textlink="">
          <xdr:nvSpPr>
            <xdr:cNvPr id="4949" name="Button 853" hidden="1">
              <a:extLst>
                <a:ext uri="{63B3BB69-23CF-44E3-9099-C40C66FF867C}">
                  <a14:compatExt spid="_x0000_s4949"/>
                </a:ext>
                <a:ext uri="{FF2B5EF4-FFF2-40B4-BE49-F238E27FC236}">
                  <a16:creationId xmlns:a16="http://schemas.microsoft.com/office/drawing/2014/main" id="{00000000-0008-0000-0200-00005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56</xdr:row>
          <xdr:rowOff>38100</xdr:rowOff>
        </xdr:from>
        <xdr:to>
          <xdr:col>8</xdr:col>
          <xdr:colOff>1066800</xdr:colOff>
          <xdr:row>57</xdr:row>
          <xdr:rowOff>95250</xdr:rowOff>
        </xdr:to>
        <xdr:sp macro="" textlink="">
          <xdr:nvSpPr>
            <xdr:cNvPr id="4950" name="Button 854" hidden="1">
              <a:extLst>
                <a:ext uri="{63B3BB69-23CF-44E3-9099-C40C66FF867C}">
                  <a14:compatExt spid="_x0000_s4950"/>
                </a:ext>
                <a:ext uri="{FF2B5EF4-FFF2-40B4-BE49-F238E27FC236}">
                  <a16:creationId xmlns:a16="http://schemas.microsoft.com/office/drawing/2014/main" id="{00000000-0008-0000-0200-00005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56</xdr:row>
          <xdr:rowOff>38100</xdr:rowOff>
        </xdr:from>
        <xdr:to>
          <xdr:col>8</xdr:col>
          <xdr:colOff>1066800</xdr:colOff>
          <xdr:row>57</xdr:row>
          <xdr:rowOff>95250</xdr:rowOff>
        </xdr:to>
        <xdr:sp macro="" textlink="">
          <xdr:nvSpPr>
            <xdr:cNvPr id="4951" name="Button 855" hidden="1">
              <a:extLst>
                <a:ext uri="{63B3BB69-23CF-44E3-9099-C40C66FF867C}">
                  <a14:compatExt spid="_x0000_s4951"/>
                </a:ext>
                <a:ext uri="{FF2B5EF4-FFF2-40B4-BE49-F238E27FC236}">
                  <a16:creationId xmlns:a16="http://schemas.microsoft.com/office/drawing/2014/main" id="{00000000-0008-0000-0200-00005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56</xdr:row>
          <xdr:rowOff>38100</xdr:rowOff>
        </xdr:from>
        <xdr:to>
          <xdr:col>8</xdr:col>
          <xdr:colOff>1066800</xdr:colOff>
          <xdr:row>57</xdr:row>
          <xdr:rowOff>95250</xdr:rowOff>
        </xdr:to>
        <xdr:sp macro="" textlink="">
          <xdr:nvSpPr>
            <xdr:cNvPr id="4952" name="Button 856" hidden="1">
              <a:extLst>
                <a:ext uri="{63B3BB69-23CF-44E3-9099-C40C66FF867C}">
                  <a14:compatExt spid="_x0000_s4952"/>
                </a:ext>
                <a:ext uri="{FF2B5EF4-FFF2-40B4-BE49-F238E27FC236}">
                  <a16:creationId xmlns:a16="http://schemas.microsoft.com/office/drawing/2014/main" id="{00000000-0008-0000-0200-00005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56</xdr:row>
          <xdr:rowOff>38100</xdr:rowOff>
        </xdr:from>
        <xdr:to>
          <xdr:col>8</xdr:col>
          <xdr:colOff>1066800</xdr:colOff>
          <xdr:row>57</xdr:row>
          <xdr:rowOff>95250</xdr:rowOff>
        </xdr:to>
        <xdr:sp macro="" textlink="">
          <xdr:nvSpPr>
            <xdr:cNvPr id="4953" name="Button 857" hidden="1">
              <a:extLst>
                <a:ext uri="{63B3BB69-23CF-44E3-9099-C40C66FF867C}">
                  <a14:compatExt spid="_x0000_s4953"/>
                </a:ext>
                <a:ext uri="{FF2B5EF4-FFF2-40B4-BE49-F238E27FC236}">
                  <a16:creationId xmlns:a16="http://schemas.microsoft.com/office/drawing/2014/main" id="{00000000-0008-0000-0200-00005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54" name="Button 858" hidden="1">
              <a:extLst>
                <a:ext uri="{63B3BB69-23CF-44E3-9099-C40C66FF867C}">
                  <a14:compatExt spid="_x0000_s4954"/>
                </a:ext>
                <a:ext uri="{FF2B5EF4-FFF2-40B4-BE49-F238E27FC236}">
                  <a16:creationId xmlns:a16="http://schemas.microsoft.com/office/drawing/2014/main" id="{00000000-0008-0000-0200-00005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55" name="Button 859" hidden="1">
              <a:extLst>
                <a:ext uri="{63B3BB69-23CF-44E3-9099-C40C66FF867C}">
                  <a14:compatExt spid="_x0000_s4955"/>
                </a:ext>
                <a:ext uri="{FF2B5EF4-FFF2-40B4-BE49-F238E27FC236}">
                  <a16:creationId xmlns:a16="http://schemas.microsoft.com/office/drawing/2014/main" id="{00000000-0008-0000-0200-00005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56" name="Button 860" hidden="1">
              <a:extLst>
                <a:ext uri="{63B3BB69-23CF-44E3-9099-C40C66FF867C}">
                  <a14:compatExt spid="_x0000_s4956"/>
                </a:ext>
                <a:ext uri="{FF2B5EF4-FFF2-40B4-BE49-F238E27FC236}">
                  <a16:creationId xmlns:a16="http://schemas.microsoft.com/office/drawing/2014/main" id="{00000000-0008-0000-0200-00005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57" name="Button 861" hidden="1">
              <a:extLst>
                <a:ext uri="{63B3BB69-23CF-44E3-9099-C40C66FF867C}">
                  <a14:compatExt spid="_x0000_s4957"/>
                </a:ext>
                <a:ext uri="{FF2B5EF4-FFF2-40B4-BE49-F238E27FC236}">
                  <a16:creationId xmlns:a16="http://schemas.microsoft.com/office/drawing/2014/main" id="{00000000-0008-0000-0200-00005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58" name="Button 862" hidden="1">
              <a:extLst>
                <a:ext uri="{63B3BB69-23CF-44E3-9099-C40C66FF867C}">
                  <a14:compatExt spid="_x0000_s4958"/>
                </a:ext>
                <a:ext uri="{FF2B5EF4-FFF2-40B4-BE49-F238E27FC236}">
                  <a16:creationId xmlns:a16="http://schemas.microsoft.com/office/drawing/2014/main" id="{00000000-0008-0000-0200-00005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59" name="Button 863" hidden="1">
              <a:extLst>
                <a:ext uri="{63B3BB69-23CF-44E3-9099-C40C66FF867C}">
                  <a14:compatExt spid="_x0000_s4959"/>
                </a:ext>
                <a:ext uri="{FF2B5EF4-FFF2-40B4-BE49-F238E27FC236}">
                  <a16:creationId xmlns:a16="http://schemas.microsoft.com/office/drawing/2014/main" id="{00000000-0008-0000-0200-00005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60" name="Button 864" hidden="1">
              <a:extLst>
                <a:ext uri="{63B3BB69-23CF-44E3-9099-C40C66FF867C}">
                  <a14:compatExt spid="_x0000_s4960"/>
                </a:ext>
                <a:ext uri="{FF2B5EF4-FFF2-40B4-BE49-F238E27FC236}">
                  <a16:creationId xmlns:a16="http://schemas.microsoft.com/office/drawing/2014/main" id="{00000000-0008-0000-0200-00006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61" name="Button 865" hidden="1">
              <a:extLst>
                <a:ext uri="{63B3BB69-23CF-44E3-9099-C40C66FF867C}">
                  <a14:compatExt spid="_x0000_s4961"/>
                </a:ext>
                <a:ext uri="{FF2B5EF4-FFF2-40B4-BE49-F238E27FC236}">
                  <a16:creationId xmlns:a16="http://schemas.microsoft.com/office/drawing/2014/main" id="{00000000-0008-0000-0200-00006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62" name="Button 866" hidden="1">
              <a:extLst>
                <a:ext uri="{63B3BB69-23CF-44E3-9099-C40C66FF867C}">
                  <a14:compatExt spid="_x0000_s4962"/>
                </a:ext>
                <a:ext uri="{FF2B5EF4-FFF2-40B4-BE49-F238E27FC236}">
                  <a16:creationId xmlns:a16="http://schemas.microsoft.com/office/drawing/2014/main" id="{00000000-0008-0000-0200-00006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63" name="Button 867" hidden="1">
              <a:extLst>
                <a:ext uri="{63B3BB69-23CF-44E3-9099-C40C66FF867C}">
                  <a14:compatExt spid="_x0000_s4963"/>
                </a:ext>
                <a:ext uri="{FF2B5EF4-FFF2-40B4-BE49-F238E27FC236}">
                  <a16:creationId xmlns:a16="http://schemas.microsoft.com/office/drawing/2014/main" id="{00000000-0008-0000-0200-00006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64" name="Button 868" hidden="1">
              <a:extLst>
                <a:ext uri="{63B3BB69-23CF-44E3-9099-C40C66FF867C}">
                  <a14:compatExt spid="_x0000_s4964"/>
                </a:ext>
                <a:ext uri="{FF2B5EF4-FFF2-40B4-BE49-F238E27FC236}">
                  <a16:creationId xmlns:a16="http://schemas.microsoft.com/office/drawing/2014/main" id="{00000000-0008-0000-0200-00006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65" name="Button 869" hidden="1">
              <a:extLst>
                <a:ext uri="{63B3BB69-23CF-44E3-9099-C40C66FF867C}">
                  <a14:compatExt spid="_x0000_s4965"/>
                </a:ext>
                <a:ext uri="{FF2B5EF4-FFF2-40B4-BE49-F238E27FC236}">
                  <a16:creationId xmlns:a16="http://schemas.microsoft.com/office/drawing/2014/main" id="{00000000-0008-0000-0200-00006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66" name="Button 870" hidden="1">
              <a:extLst>
                <a:ext uri="{63B3BB69-23CF-44E3-9099-C40C66FF867C}">
                  <a14:compatExt spid="_x0000_s4966"/>
                </a:ext>
                <a:ext uri="{FF2B5EF4-FFF2-40B4-BE49-F238E27FC236}">
                  <a16:creationId xmlns:a16="http://schemas.microsoft.com/office/drawing/2014/main" id="{00000000-0008-0000-0200-00006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67" name="Button 871" hidden="1">
              <a:extLst>
                <a:ext uri="{63B3BB69-23CF-44E3-9099-C40C66FF867C}">
                  <a14:compatExt spid="_x0000_s4967"/>
                </a:ext>
                <a:ext uri="{FF2B5EF4-FFF2-40B4-BE49-F238E27FC236}">
                  <a16:creationId xmlns:a16="http://schemas.microsoft.com/office/drawing/2014/main" id="{00000000-0008-0000-0200-00006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68" name="Button 872" hidden="1">
              <a:extLst>
                <a:ext uri="{63B3BB69-23CF-44E3-9099-C40C66FF867C}">
                  <a14:compatExt spid="_x0000_s4968"/>
                </a:ext>
                <a:ext uri="{FF2B5EF4-FFF2-40B4-BE49-F238E27FC236}">
                  <a16:creationId xmlns:a16="http://schemas.microsoft.com/office/drawing/2014/main" id="{00000000-0008-0000-0200-00006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69" name="Button 873" hidden="1">
              <a:extLst>
                <a:ext uri="{63B3BB69-23CF-44E3-9099-C40C66FF867C}">
                  <a14:compatExt spid="_x0000_s4969"/>
                </a:ext>
                <a:ext uri="{FF2B5EF4-FFF2-40B4-BE49-F238E27FC236}">
                  <a16:creationId xmlns:a16="http://schemas.microsoft.com/office/drawing/2014/main" id="{00000000-0008-0000-0200-00006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70" name="Button 874" hidden="1">
              <a:extLst>
                <a:ext uri="{63B3BB69-23CF-44E3-9099-C40C66FF867C}">
                  <a14:compatExt spid="_x0000_s4970"/>
                </a:ext>
                <a:ext uri="{FF2B5EF4-FFF2-40B4-BE49-F238E27FC236}">
                  <a16:creationId xmlns:a16="http://schemas.microsoft.com/office/drawing/2014/main" id="{00000000-0008-0000-0200-00006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71" name="Button 875" hidden="1">
              <a:extLst>
                <a:ext uri="{63B3BB69-23CF-44E3-9099-C40C66FF867C}">
                  <a14:compatExt spid="_x0000_s4971"/>
                </a:ext>
                <a:ext uri="{FF2B5EF4-FFF2-40B4-BE49-F238E27FC236}">
                  <a16:creationId xmlns:a16="http://schemas.microsoft.com/office/drawing/2014/main" id="{00000000-0008-0000-0200-00006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72" name="Button 876" hidden="1">
              <a:extLst>
                <a:ext uri="{63B3BB69-23CF-44E3-9099-C40C66FF867C}">
                  <a14:compatExt spid="_x0000_s4972"/>
                </a:ext>
                <a:ext uri="{FF2B5EF4-FFF2-40B4-BE49-F238E27FC236}">
                  <a16:creationId xmlns:a16="http://schemas.microsoft.com/office/drawing/2014/main" id="{00000000-0008-0000-0200-00006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73" name="Button 877" hidden="1">
              <a:extLst>
                <a:ext uri="{63B3BB69-23CF-44E3-9099-C40C66FF867C}">
                  <a14:compatExt spid="_x0000_s4973"/>
                </a:ext>
                <a:ext uri="{FF2B5EF4-FFF2-40B4-BE49-F238E27FC236}">
                  <a16:creationId xmlns:a16="http://schemas.microsoft.com/office/drawing/2014/main" id="{00000000-0008-0000-0200-00006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74" name="Button 878" hidden="1">
              <a:extLst>
                <a:ext uri="{63B3BB69-23CF-44E3-9099-C40C66FF867C}">
                  <a14:compatExt spid="_x0000_s4974"/>
                </a:ext>
                <a:ext uri="{FF2B5EF4-FFF2-40B4-BE49-F238E27FC236}">
                  <a16:creationId xmlns:a16="http://schemas.microsoft.com/office/drawing/2014/main" id="{00000000-0008-0000-0200-00006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75" name="Button 879" hidden="1">
              <a:extLst>
                <a:ext uri="{63B3BB69-23CF-44E3-9099-C40C66FF867C}">
                  <a14:compatExt spid="_x0000_s4975"/>
                </a:ext>
                <a:ext uri="{FF2B5EF4-FFF2-40B4-BE49-F238E27FC236}">
                  <a16:creationId xmlns:a16="http://schemas.microsoft.com/office/drawing/2014/main" id="{00000000-0008-0000-0200-00006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76" name="Button 880" hidden="1">
              <a:extLst>
                <a:ext uri="{63B3BB69-23CF-44E3-9099-C40C66FF867C}">
                  <a14:compatExt spid="_x0000_s4976"/>
                </a:ext>
                <a:ext uri="{FF2B5EF4-FFF2-40B4-BE49-F238E27FC236}">
                  <a16:creationId xmlns:a16="http://schemas.microsoft.com/office/drawing/2014/main" id="{00000000-0008-0000-0200-00007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77" name="Button 881" hidden="1">
              <a:extLst>
                <a:ext uri="{63B3BB69-23CF-44E3-9099-C40C66FF867C}">
                  <a14:compatExt spid="_x0000_s4977"/>
                </a:ext>
                <a:ext uri="{FF2B5EF4-FFF2-40B4-BE49-F238E27FC236}">
                  <a16:creationId xmlns:a16="http://schemas.microsoft.com/office/drawing/2014/main" id="{00000000-0008-0000-0200-00007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78" name="Button 882" hidden="1">
              <a:extLst>
                <a:ext uri="{63B3BB69-23CF-44E3-9099-C40C66FF867C}">
                  <a14:compatExt spid="_x0000_s4978"/>
                </a:ext>
                <a:ext uri="{FF2B5EF4-FFF2-40B4-BE49-F238E27FC236}">
                  <a16:creationId xmlns:a16="http://schemas.microsoft.com/office/drawing/2014/main" id="{00000000-0008-0000-0200-00007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79" name="Button 883" hidden="1">
              <a:extLst>
                <a:ext uri="{63B3BB69-23CF-44E3-9099-C40C66FF867C}">
                  <a14:compatExt spid="_x0000_s4979"/>
                </a:ext>
                <a:ext uri="{FF2B5EF4-FFF2-40B4-BE49-F238E27FC236}">
                  <a16:creationId xmlns:a16="http://schemas.microsoft.com/office/drawing/2014/main" id="{00000000-0008-0000-0200-00007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80" name="Button 884" hidden="1">
              <a:extLst>
                <a:ext uri="{63B3BB69-23CF-44E3-9099-C40C66FF867C}">
                  <a14:compatExt spid="_x0000_s4980"/>
                </a:ext>
                <a:ext uri="{FF2B5EF4-FFF2-40B4-BE49-F238E27FC236}">
                  <a16:creationId xmlns:a16="http://schemas.microsoft.com/office/drawing/2014/main" id="{00000000-0008-0000-0200-00007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81" name="Button 885" hidden="1">
              <a:extLst>
                <a:ext uri="{63B3BB69-23CF-44E3-9099-C40C66FF867C}">
                  <a14:compatExt spid="_x0000_s4981"/>
                </a:ext>
                <a:ext uri="{FF2B5EF4-FFF2-40B4-BE49-F238E27FC236}">
                  <a16:creationId xmlns:a16="http://schemas.microsoft.com/office/drawing/2014/main" id="{00000000-0008-0000-0200-00007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82" name="Button 886" hidden="1">
              <a:extLst>
                <a:ext uri="{63B3BB69-23CF-44E3-9099-C40C66FF867C}">
                  <a14:compatExt spid="_x0000_s4982"/>
                </a:ext>
                <a:ext uri="{FF2B5EF4-FFF2-40B4-BE49-F238E27FC236}">
                  <a16:creationId xmlns:a16="http://schemas.microsoft.com/office/drawing/2014/main" id="{00000000-0008-0000-0200-00007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83" name="Button 887" hidden="1">
              <a:extLst>
                <a:ext uri="{63B3BB69-23CF-44E3-9099-C40C66FF867C}">
                  <a14:compatExt spid="_x0000_s4983"/>
                </a:ext>
                <a:ext uri="{FF2B5EF4-FFF2-40B4-BE49-F238E27FC236}">
                  <a16:creationId xmlns:a16="http://schemas.microsoft.com/office/drawing/2014/main" id="{00000000-0008-0000-0200-00007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84" name="Button 888" hidden="1">
              <a:extLst>
                <a:ext uri="{63B3BB69-23CF-44E3-9099-C40C66FF867C}">
                  <a14:compatExt spid="_x0000_s4984"/>
                </a:ext>
                <a:ext uri="{FF2B5EF4-FFF2-40B4-BE49-F238E27FC236}">
                  <a16:creationId xmlns:a16="http://schemas.microsoft.com/office/drawing/2014/main" id="{00000000-0008-0000-0200-00007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85" name="Button 889" hidden="1">
              <a:extLst>
                <a:ext uri="{63B3BB69-23CF-44E3-9099-C40C66FF867C}">
                  <a14:compatExt spid="_x0000_s4985"/>
                </a:ext>
                <a:ext uri="{FF2B5EF4-FFF2-40B4-BE49-F238E27FC236}">
                  <a16:creationId xmlns:a16="http://schemas.microsoft.com/office/drawing/2014/main" id="{00000000-0008-0000-0200-00007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86" name="Button 890" hidden="1">
              <a:extLst>
                <a:ext uri="{63B3BB69-23CF-44E3-9099-C40C66FF867C}">
                  <a14:compatExt spid="_x0000_s4986"/>
                </a:ext>
                <a:ext uri="{FF2B5EF4-FFF2-40B4-BE49-F238E27FC236}">
                  <a16:creationId xmlns:a16="http://schemas.microsoft.com/office/drawing/2014/main" id="{00000000-0008-0000-0200-00007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87" name="Button 891" hidden="1">
              <a:extLst>
                <a:ext uri="{63B3BB69-23CF-44E3-9099-C40C66FF867C}">
                  <a14:compatExt spid="_x0000_s4987"/>
                </a:ext>
                <a:ext uri="{FF2B5EF4-FFF2-40B4-BE49-F238E27FC236}">
                  <a16:creationId xmlns:a16="http://schemas.microsoft.com/office/drawing/2014/main" id="{00000000-0008-0000-0200-00007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88" name="Button 892" hidden="1">
              <a:extLst>
                <a:ext uri="{63B3BB69-23CF-44E3-9099-C40C66FF867C}">
                  <a14:compatExt spid="_x0000_s4988"/>
                </a:ext>
                <a:ext uri="{FF2B5EF4-FFF2-40B4-BE49-F238E27FC236}">
                  <a16:creationId xmlns:a16="http://schemas.microsoft.com/office/drawing/2014/main" id="{00000000-0008-0000-0200-00007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89" name="Button 893" hidden="1">
              <a:extLst>
                <a:ext uri="{63B3BB69-23CF-44E3-9099-C40C66FF867C}">
                  <a14:compatExt spid="_x0000_s4989"/>
                </a:ext>
                <a:ext uri="{FF2B5EF4-FFF2-40B4-BE49-F238E27FC236}">
                  <a16:creationId xmlns:a16="http://schemas.microsoft.com/office/drawing/2014/main" id="{00000000-0008-0000-0200-00007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90" name="Button 894" hidden="1">
              <a:extLst>
                <a:ext uri="{63B3BB69-23CF-44E3-9099-C40C66FF867C}">
                  <a14:compatExt spid="_x0000_s4990"/>
                </a:ext>
                <a:ext uri="{FF2B5EF4-FFF2-40B4-BE49-F238E27FC236}">
                  <a16:creationId xmlns:a16="http://schemas.microsoft.com/office/drawing/2014/main" id="{00000000-0008-0000-0200-00007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91" name="Button 895" hidden="1">
              <a:extLst>
                <a:ext uri="{63B3BB69-23CF-44E3-9099-C40C66FF867C}">
                  <a14:compatExt spid="_x0000_s4991"/>
                </a:ext>
                <a:ext uri="{FF2B5EF4-FFF2-40B4-BE49-F238E27FC236}">
                  <a16:creationId xmlns:a16="http://schemas.microsoft.com/office/drawing/2014/main" id="{00000000-0008-0000-0200-00007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92" name="Button 896" hidden="1">
              <a:extLst>
                <a:ext uri="{63B3BB69-23CF-44E3-9099-C40C66FF867C}">
                  <a14:compatExt spid="_x0000_s4992"/>
                </a:ext>
                <a:ext uri="{FF2B5EF4-FFF2-40B4-BE49-F238E27FC236}">
                  <a16:creationId xmlns:a16="http://schemas.microsoft.com/office/drawing/2014/main" id="{00000000-0008-0000-0200-00008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4993" name="Button 897" hidden="1">
              <a:extLst>
                <a:ext uri="{63B3BB69-23CF-44E3-9099-C40C66FF867C}">
                  <a14:compatExt spid="_x0000_s4993"/>
                </a:ext>
                <a:ext uri="{FF2B5EF4-FFF2-40B4-BE49-F238E27FC236}">
                  <a16:creationId xmlns:a16="http://schemas.microsoft.com/office/drawing/2014/main" id="{00000000-0008-0000-0200-00008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94" name="Button 898" hidden="1">
              <a:extLst>
                <a:ext uri="{63B3BB69-23CF-44E3-9099-C40C66FF867C}">
                  <a14:compatExt spid="_x0000_s4994"/>
                </a:ext>
                <a:ext uri="{FF2B5EF4-FFF2-40B4-BE49-F238E27FC236}">
                  <a16:creationId xmlns:a16="http://schemas.microsoft.com/office/drawing/2014/main" id="{00000000-0008-0000-0200-00008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95" name="Button 899" hidden="1">
              <a:extLst>
                <a:ext uri="{63B3BB69-23CF-44E3-9099-C40C66FF867C}">
                  <a14:compatExt spid="_x0000_s4995"/>
                </a:ext>
                <a:ext uri="{FF2B5EF4-FFF2-40B4-BE49-F238E27FC236}">
                  <a16:creationId xmlns:a16="http://schemas.microsoft.com/office/drawing/2014/main" id="{00000000-0008-0000-0200-00008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96" name="Button 900" hidden="1">
              <a:extLst>
                <a:ext uri="{63B3BB69-23CF-44E3-9099-C40C66FF867C}">
                  <a14:compatExt spid="_x0000_s4996"/>
                </a:ext>
                <a:ext uri="{FF2B5EF4-FFF2-40B4-BE49-F238E27FC236}">
                  <a16:creationId xmlns:a16="http://schemas.microsoft.com/office/drawing/2014/main" id="{00000000-0008-0000-0200-00008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97" name="Button 901" hidden="1">
              <a:extLst>
                <a:ext uri="{63B3BB69-23CF-44E3-9099-C40C66FF867C}">
                  <a14:compatExt spid="_x0000_s4997"/>
                </a:ext>
                <a:ext uri="{FF2B5EF4-FFF2-40B4-BE49-F238E27FC236}">
                  <a16:creationId xmlns:a16="http://schemas.microsoft.com/office/drawing/2014/main" id="{00000000-0008-0000-0200-00008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98" name="Button 902" hidden="1">
              <a:extLst>
                <a:ext uri="{63B3BB69-23CF-44E3-9099-C40C66FF867C}">
                  <a14:compatExt spid="_x0000_s4998"/>
                </a:ext>
                <a:ext uri="{FF2B5EF4-FFF2-40B4-BE49-F238E27FC236}">
                  <a16:creationId xmlns:a16="http://schemas.microsoft.com/office/drawing/2014/main" id="{00000000-0008-0000-0200-00008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4999" name="Button 903" hidden="1">
              <a:extLst>
                <a:ext uri="{63B3BB69-23CF-44E3-9099-C40C66FF867C}">
                  <a14:compatExt spid="_x0000_s4999"/>
                </a:ext>
                <a:ext uri="{FF2B5EF4-FFF2-40B4-BE49-F238E27FC236}">
                  <a16:creationId xmlns:a16="http://schemas.microsoft.com/office/drawing/2014/main" id="{00000000-0008-0000-0200-00008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5000" name="Button 904" hidden="1">
              <a:extLst>
                <a:ext uri="{63B3BB69-23CF-44E3-9099-C40C66FF867C}">
                  <a14:compatExt spid="_x0000_s5000"/>
                </a:ext>
                <a:ext uri="{FF2B5EF4-FFF2-40B4-BE49-F238E27FC236}">
                  <a16:creationId xmlns:a16="http://schemas.microsoft.com/office/drawing/2014/main" id="{00000000-0008-0000-0200-00008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5001" name="Button 905" hidden="1">
              <a:extLst>
                <a:ext uri="{63B3BB69-23CF-44E3-9099-C40C66FF867C}">
                  <a14:compatExt spid="_x0000_s5001"/>
                </a:ext>
                <a:ext uri="{FF2B5EF4-FFF2-40B4-BE49-F238E27FC236}">
                  <a16:creationId xmlns:a16="http://schemas.microsoft.com/office/drawing/2014/main" id="{00000000-0008-0000-0200-00008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5002" name="Button 906" hidden="1">
              <a:extLst>
                <a:ext uri="{63B3BB69-23CF-44E3-9099-C40C66FF867C}">
                  <a14:compatExt spid="_x0000_s5002"/>
                </a:ext>
                <a:ext uri="{FF2B5EF4-FFF2-40B4-BE49-F238E27FC236}">
                  <a16:creationId xmlns:a16="http://schemas.microsoft.com/office/drawing/2014/main" id="{00000000-0008-0000-0200-00008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5003" name="Button 907" hidden="1">
              <a:extLst>
                <a:ext uri="{63B3BB69-23CF-44E3-9099-C40C66FF867C}">
                  <a14:compatExt spid="_x0000_s5003"/>
                </a:ext>
                <a:ext uri="{FF2B5EF4-FFF2-40B4-BE49-F238E27FC236}">
                  <a16:creationId xmlns:a16="http://schemas.microsoft.com/office/drawing/2014/main" id="{00000000-0008-0000-0200-00008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5004" name="Button 908" hidden="1">
              <a:extLst>
                <a:ext uri="{63B3BB69-23CF-44E3-9099-C40C66FF867C}">
                  <a14:compatExt spid="_x0000_s5004"/>
                </a:ext>
                <a:ext uri="{FF2B5EF4-FFF2-40B4-BE49-F238E27FC236}">
                  <a16:creationId xmlns:a16="http://schemas.microsoft.com/office/drawing/2014/main" id="{00000000-0008-0000-0200-00008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5005" name="Button 909" hidden="1">
              <a:extLst>
                <a:ext uri="{63B3BB69-23CF-44E3-9099-C40C66FF867C}">
                  <a14:compatExt spid="_x0000_s5005"/>
                </a:ext>
                <a:ext uri="{FF2B5EF4-FFF2-40B4-BE49-F238E27FC236}">
                  <a16:creationId xmlns:a16="http://schemas.microsoft.com/office/drawing/2014/main" id="{00000000-0008-0000-0200-00008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5006" name="Button 910" hidden="1">
              <a:extLst>
                <a:ext uri="{63B3BB69-23CF-44E3-9099-C40C66FF867C}">
                  <a14:compatExt spid="_x0000_s5006"/>
                </a:ext>
                <a:ext uri="{FF2B5EF4-FFF2-40B4-BE49-F238E27FC236}">
                  <a16:creationId xmlns:a16="http://schemas.microsoft.com/office/drawing/2014/main" id="{00000000-0008-0000-0200-00008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5007" name="Button 911" hidden="1">
              <a:extLst>
                <a:ext uri="{63B3BB69-23CF-44E3-9099-C40C66FF867C}">
                  <a14:compatExt spid="_x0000_s5007"/>
                </a:ext>
                <a:ext uri="{FF2B5EF4-FFF2-40B4-BE49-F238E27FC236}">
                  <a16:creationId xmlns:a16="http://schemas.microsoft.com/office/drawing/2014/main" id="{00000000-0008-0000-0200-00008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5008" name="Button 912" hidden="1">
              <a:extLst>
                <a:ext uri="{63B3BB69-23CF-44E3-9099-C40C66FF867C}">
                  <a14:compatExt spid="_x0000_s5008"/>
                </a:ext>
                <a:ext uri="{FF2B5EF4-FFF2-40B4-BE49-F238E27FC236}">
                  <a16:creationId xmlns:a16="http://schemas.microsoft.com/office/drawing/2014/main" id="{00000000-0008-0000-0200-00009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5009" name="Button 913" hidden="1">
              <a:extLst>
                <a:ext uri="{63B3BB69-23CF-44E3-9099-C40C66FF867C}">
                  <a14:compatExt spid="_x0000_s5009"/>
                </a:ext>
                <a:ext uri="{FF2B5EF4-FFF2-40B4-BE49-F238E27FC236}">
                  <a16:creationId xmlns:a16="http://schemas.microsoft.com/office/drawing/2014/main" id="{00000000-0008-0000-0200-00009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5010" name="Button 914" hidden="1">
              <a:extLst>
                <a:ext uri="{63B3BB69-23CF-44E3-9099-C40C66FF867C}">
                  <a14:compatExt spid="_x0000_s5010"/>
                </a:ext>
                <a:ext uri="{FF2B5EF4-FFF2-40B4-BE49-F238E27FC236}">
                  <a16:creationId xmlns:a16="http://schemas.microsoft.com/office/drawing/2014/main" id="{00000000-0008-0000-0200-00009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5011" name="Button 915" hidden="1">
              <a:extLst>
                <a:ext uri="{63B3BB69-23CF-44E3-9099-C40C66FF867C}">
                  <a14:compatExt spid="_x0000_s5011"/>
                </a:ext>
                <a:ext uri="{FF2B5EF4-FFF2-40B4-BE49-F238E27FC236}">
                  <a16:creationId xmlns:a16="http://schemas.microsoft.com/office/drawing/2014/main" id="{00000000-0008-0000-0200-00009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5012" name="Button 916" hidden="1">
              <a:extLst>
                <a:ext uri="{63B3BB69-23CF-44E3-9099-C40C66FF867C}">
                  <a14:compatExt spid="_x0000_s5012"/>
                </a:ext>
                <a:ext uri="{FF2B5EF4-FFF2-40B4-BE49-F238E27FC236}">
                  <a16:creationId xmlns:a16="http://schemas.microsoft.com/office/drawing/2014/main" id="{00000000-0008-0000-0200-00009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5013" name="Button 917" hidden="1">
              <a:extLst>
                <a:ext uri="{63B3BB69-23CF-44E3-9099-C40C66FF867C}">
                  <a14:compatExt spid="_x0000_s5013"/>
                </a:ext>
                <a:ext uri="{FF2B5EF4-FFF2-40B4-BE49-F238E27FC236}">
                  <a16:creationId xmlns:a16="http://schemas.microsoft.com/office/drawing/2014/main" id="{00000000-0008-0000-0200-00009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5014" name="Button 918" hidden="1">
              <a:extLst>
                <a:ext uri="{63B3BB69-23CF-44E3-9099-C40C66FF867C}">
                  <a14:compatExt spid="_x0000_s5014"/>
                </a:ext>
                <a:ext uri="{FF2B5EF4-FFF2-40B4-BE49-F238E27FC236}">
                  <a16:creationId xmlns:a16="http://schemas.microsoft.com/office/drawing/2014/main" id="{00000000-0008-0000-0200-00009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5015" name="Button 919" hidden="1">
              <a:extLst>
                <a:ext uri="{63B3BB69-23CF-44E3-9099-C40C66FF867C}">
                  <a14:compatExt spid="_x0000_s5015"/>
                </a:ext>
                <a:ext uri="{FF2B5EF4-FFF2-40B4-BE49-F238E27FC236}">
                  <a16:creationId xmlns:a16="http://schemas.microsoft.com/office/drawing/2014/main" id="{00000000-0008-0000-0200-00009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38100</xdr:rowOff>
        </xdr:from>
        <xdr:to>
          <xdr:col>8</xdr:col>
          <xdr:colOff>1066800</xdr:colOff>
          <xdr:row>61</xdr:row>
          <xdr:rowOff>95250</xdr:rowOff>
        </xdr:to>
        <xdr:sp macro="" textlink="">
          <xdr:nvSpPr>
            <xdr:cNvPr id="5016" name="Button 920" hidden="1">
              <a:extLst>
                <a:ext uri="{63B3BB69-23CF-44E3-9099-C40C66FF867C}">
                  <a14:compatExt spid="_x0000_s5016"/>
                </a:ext>
                <a:ext uri="{FF2B5EF4-FFF2-40B4-BE49-F238E27FC236}">
                  <a16:creationId xmlns:a16="http://schemas.microsoft.com/office/drawing/2014/main" id="{00000000-0008-0000-0200-00009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5017" name="Button 921" hidden="1">
              <a:extLst>
                <a:ext uri="{63B3BB69-23CF-44E3-9099-C40C66FF867C}">
                  <a14:compatExt spid="_x0000_s5017"/>
                </a:ext>
                <a:ext uri="{FF2B5EF4-FFF2-40B4-BE49-F238E27FC236}">
                  <a16:creationId xmlns:a16="http://schemas.microsoft.com/office/drawing/2014/main" id="{00000000-0008-0000-0200-00009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5018" name="Button 922" hidden="1">
              <a:extLst>
                <a:ext uri="{63B3BB69-23CF-44E3-9099-C40C66FF867C}">
                  <a14:compatExt spid="_x0000_s5018"/>
                </a:ext>
                <a:ext uri="{FF2B5EF4-FFF2-40B4-BE49-F238E27FC236}">
                  <a16:creationId xmlns:a16="http://schemas.microsoft.com/office/drawing/2014/main" id="{00000000-0008-0000-0200-00009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5019" name="Button 923" hidden="1">
              <a:extLst>
                <a:ext uri="{63B3BB69-23CF-44E3-9099-C40C66FF867C}">
                  <a14:compatExt spid="_x0000_s5019"/>
                </a:ext>
                <a:ext uri="{FF2B5EF4-FFF2-40B4-BE49-F238E27FC236}">
                  <a16:creationId xmlns:a16="http://schemas.microsoft.com/office/drawing/2014/main" id="{00000000-0008-0000-0200-00009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5020" name="Button 924" hidden="1">
              <a:extLst>
                <a:ext uri="{63B3BB69-23CF-44E3-9099-C40C66FF867C}">
                  <a14:compatExt spid="_x0000_s5020"/>
                </a:ext>
                <a:ext uri="{FF2B5EF4-FFF2-40B4-BE49-F238E27FC236}">
                  <a16:creationId xmlns:a16="http://schemas.microsoft.com/office/drawing/2014/main" id="{00000000-0008-0000-0200-00009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5021" name="Button 925" hidden="1">
              <a:extLst>
                <a:ext uri="{63B3BB69-23CF-44E3-9099-C40C66FF867C}">
                  <a14:compatExt spid="_x0000_s5021"/>
                </a:ext>
                <a:ext uri="{FF2B5EF4-FFF2-40B4-BE49-F238E27FC236}">
                  <a16:creationId xmlns:a16="http://schemas.microsoft.com/office/drawing/2014/main" id="{00000000-0008-0000-0200-00009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5022" name="Button 926" hidden="1">
              <a:extLst>
                <a:ext uri="{63B3BB69-23CF-44E3-9099-C40C66FF867C}">
                  <a14:compatExt spid="_x0000_s5022"/>
                </a:ext>
                <a:ext uri="{FF2B5EF4-FFF2-40B4-BE49-F238E27FC236}">
                  <a16:creationId xmlns:a16="http://schemas.microsoft.com/office/drawing/2014/main" id="{00000000-0008-0000-0200-00009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5023" name="Button 927" hidden="1">
              <a:extLst>
                <a:ext uri="{63B3BB69-23CF-44E3-9099-C40C66FF867C}">
                  <a14:compatExt spid="_x0000_s5023"/>
                </a:ext>
                <a:ext uri="{FF2B5EF4-FFF2-40B4-BE49-F238E27FC236}">
                  <a16:creationId xmlns:a16="http://schemas.microsoft.com/office/drawing/2014/main" id="{00000000-0008-0000-0200-00009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38100</xdr:rowOff>
        </xdr:from>
        <xdr:to>
          <xdr:col>8</xdr:col>
          <xdr:colOff>1066800</xdr:colOff>
          <xdr:row>62</xdr:row>
          <xdr:rowOff>95250</xdr:rowOff>
        </xdr:to>
        <xdr:sp macro="" textlink="">
          <xdr:nvSpPr>
            <xdr:cNvPr id="5024" name="Button 928" hidden="1">
              <a:extLst>
                <a:ext uri="{63B3BB69-23CF-44E3-9099-C40C66FF867C}">
                  <a14:compatExt spid="_x0000_s5024"/>
                </a:ext>
                <a:ext uri="{FF2B5EF4-FFF2-40B4-BE49-F238E27FC236}">
                  <a16:creationId xmlns:a16="http://schemas.microsoft.com/office/drawing/2014/main" id="{00000000-0008-0000-0200-0000A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&#283;ra%20&#352;tulcov&#225;\AppData\Local\Microsoft\Windows\INetCache\Content.Outlook\1AJGQQ36\1-%20PR&#780;EHLED%20ROC&#780;NI&#769;CH%20STAVEBN&#205;CH%20AKCI&#769;%20(v.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stulcova_e-cirkev_cz/Documents/Dokumenty/ROZPO&#268;ET%202024/Rozpocet_PS%202024%20-%20porovn&#225;n&#237;%20s%20roke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hled ročních akcí"/>
      <sheetName val="Roční souhn"/>
      <sheetName val="List2"/>
      <sheetName val="List3"/>
      <sheetName val="Přehled po stř. dle druhu akce"/>
      <sheetName val="číselník"/>
      <sheetName val="1- PŘEHLED ROČNÍCH STAVEBNÍC"/>
    </sheetNames>
    <definedNames>
      <definedName name="Aktualizovat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rnutí"/>
      <sheetName val="Duch.zaměst.a běžné činnosti PS"/>
      <sheetName val="Opravy, investice a projekty"/>
      <sheetName val="Fondy"/>
      <sheetName val="Rozpočet PS 2020 - detail"/>
    </sheetNames>
    <sheetDataSet>
      <sheetData sheetId="0"/>
      <sheetData sheetId="1">
        <row r="9">
          <cell r="B9" t="str">
            <v>Správa církve</v>
          </cell>
        </row>
        <row r="12">
          <cell r="B12" t="str">
            <v>Administrativa a ekonomika povšechného sboru</v>
          </cell>
        </row>
        <row r="15">
          <cell r="B15" t="str">
            <v>Provozně-technické zázemí povšechného sboru</v>
          </cell>
        </row>
        <row r="18">
          <cell r="B18" t="str">
            <v>Vnější vztahy</v>
          </cell>
        </row>
        <row r="21">
          <cell r="B21" t="str">
            <v>Publikační činnost, komunikace</v>
          </cell>
        </row>
        <row r="24">
          <cell r="B24" t="str">
            <v>Celocírkevní aktivity</v>
          </cell>
        </row>
        <row r="28">
          <cell r="B28" t="str">
            <v>Správa fondů</v>
          </cell>
        </row>
        <row r="32">
          <cell r="B32" t="str">
            <v>Využívání majetku - církevní střediska</v>
          </cell>
        </row>
        <row r="35">
          <cell r="B35" t="str">
            <v>Využívání majetku - domy a kostely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86" Type="http://schemas.openxmlformats.org/officeDocument/2006/relationships/ctrlProp" Target="../ctrlProps/ctrlProp483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497" Type="http://schemas.openxmlformats.org/officeDocument/2006/relationships/ctrlProp" Target="../ctrlProps/ctrlProp494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22" Type="http://schemas.openxmlformats.org/officeDocument/2006/relationships/ctrlProp" Target="../ctrlProps/ctrlProp519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477" Type="http://schemas.openxmlformats.org/officeDocument/2006/relationships/ctrlProp" Target="../ctrlProps/ctrlProp474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502" Type="http://schemas.openxmlformats.org/officeDocument/2006/relationships/ctrlProp" Target="../ctrlProps/ctrlProp499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88" Type="http://schemas.openxmlformats.org/officeDocument/2006/relationships/ctrlProp" Target="../ctrlProps/ctrlProp485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13" Type="http://schemas.openxmlformats.org/officeDocument/2006/relationships/ctrlProp" Target="../ctrlProps/ctrlProp510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524" Type="http://schemas.openxmlformats.org/officeDocument/2006/relationships/comments" Target="../comments2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ctrlProp" Target="../ctrlProps/ctrlProp476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506" Type="http://schemas.openxmlformats.org/officeDocument/2006/relationships/ctrlProp" Target="../ctrlProps/ctrlProp503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517" Type="http://schemas.openxmlformats.org/officeDocument/2006/relationships/ctrlProp" Target="../ctrlProps/ctrlProp514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519" Type="http://schemas.openxmlformats.org/officeDocument/2006/relationships/ctrlProp" Target="../ctrlProps/ctrlProp516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3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3" Type="http://schemas.openxmlformats.org/officeDocument/2006/relationships/vmlDrawing" Target="../drawings/vmlDrawing2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299" Type="http://schemas.openxmlformats.org/officeDocument/2006/relationships/ctrlProp" Target="../ctrlProps/ctrlProp296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4"/>
  <sheetViews>
    <sheetView zoomScale="115" zoomScaleNormal="115" workbookViewId="0">
      <pane ySplit="2" topLeftCell="A39" activePane="bottomLeft" state="frozen"/>
      <selection pane="bottomLeft" activeCell="N40" sqref="N39:N40"/>
    </sheetView>
  </sheetViews>
  <sheetFormatPr defaultRowHeight="15" x14ac:dyDescent="0.25"/>
  <cols>
    <col min="1" max="1" width="5.140625" customWidth="1"/>
    <col min="2" max="2" width="3.7109375" customWidth="1"/>
    <col min="3" max="3" width="3.140625" customWidth="1"/>
    <col min="4" max="4" width="50.28515625" customWidth="1"/>
    <col min="5" max="6" width="15.140625" style="31" customWidth="1"/>
    <col min="7" max="7" width="15" style="31" customWidth="1"/>
    <col min="8" max="8" width="14.42578125" style="31" customWidth="1"/>
    <col min="9" max="9" width="14.28515625" style="31" customWidth="1"/>
  </cols>
  <sheetData>
    <row r="1" spans="1:9" s="1" customFormat="1" x14ac:dyDescent="0.25">
      <c r="A1" s="5"/>
      <c r="B1" s="6"/>
      <c r="C1" s="6"/>
      <c r="D1" s="6"/>
      <c r="E1" s="51">
        <v>2023</v>
      </c>
      <c r="F1" s="51">
        <v>2024</v>
      </c>
      <c r="G1" s="51">
        <v>2025</v>
      </c>
      <c r="H1" s="311">
        <v>2026</v>
      </c>
      <c r="I1" s="51">
        <v>2027</v>
      </c>
    </row>
    <row r="2" spans="1:9" ht="15.75" thickBot="1" x14ac:dyDescent="0.3">
      <c r="A2" s="49"/>
      <c r="B2" s="2"/>
      <c r="C2" s="2"/>
      <c r="D2" s="2"/>
      <c r="E2" s="52" t="s">
        <v>0</v>
      </c>
      <c r="F2" s="52" t="s">
        <v>0</v>
      </c>
      <c r="G2" s="52" t="s">
        <v>0</v>
      </c>
      <c r="H2" s="312" t="s">
        <v>2</v>
      </c>
      <c r="I2" s="52" t="s">
        <v>2</v>
      </c>
    </row>
    <row r="3" spans="1:9" ht="15.75" thickTop="1" x14ac:dyDescent="0.25">
      <c r="A3" s="15" t="s">
        <v>3</v>
      </c>
      <c r="B3" s="34"/>
      <c r="C3" s="34"/>
      <c r="D3" s="34"/>
      <c r="E3" s="83">
        <v>211944.59931999998</v>
      </c>
      <c r="F3" s="83">
        <f t="shared" ref="F3:I3" si="0">F4+F7+F17</f>
        <v>227893.62497999999</v>
      </c>
      <c r="G3" s="83">
        <f t="shared" si="0"/>
        <v>295648.14602000004</v>
      </c>
      <c r="H3" s="313">
        <f t="shared" si="0"/>
        <v>255988.698745</v>
      </c>
      <c r="I3" s="314">
        <f t="shared" si="0"/>
        <v>262286.44970735</v>
      </c>
    </row>
    <row r="4" spans="1:9" x14ac:dyDescent="0.25">
      <c r="A4" s="20"/>
      <c r="B4" s="16" t="s">
        <v>4</v>
      </c>
      <c r="C4" s="16"/>
      <c r="D4" s="16"/>
      <c r="E4" s="53">
        <v>125879.85924000001</v>
      </c>
      <c r="F4" s="53">
        <f t="shared" ref="F4:I4" si="1">F5+F6</f>
        <v>134973</v>
      </c>
      <c r="G4" s="53">
        <f t="shared" si="1"/>
        <v>153144</v>
      </c>
      <c r="H4" s="80">
        <f t="shared" si="1"/>
        <v>162084.35999999999</v>
      </c>
      <c r="I4" s="53">
        <f t="shared" si="1"/>
        <v>170334.07079999999</v>
      </c>
    </row>
    <row r="5" spans="1:9" x14ac:dyDescent="0.25">
      <c r="A5" s="8"/>
      <c r="D5" t="s">
        <v>5</v>
      </c>
      <c r="E5" s="266">
        <v>119471</v>
      </c>
      <c r="F5" s="266">
        <f>122255+6188+415-16+210</f>
        <v>129052</v>
      </c>
      <c r="G5" s="95">
        <f>131513+2405+7210</f>
        <v>141128</v>
      </c>
      <c r="H5" s="107">
        <f>148096+2785+7256</f>
        <v>158137</v>
      </c>
      <c r="I5" s="216">
        <f>155828+2839+7636</f>
        <v>166303</v>
      </c>
    </row>
    <row r="6" spans="1:9" x14ac:dyDescent="0.25">
      <c r="A6" s="7"/>
      <c r="B6" s="4"/>
      <c r="C6" s="4"/>
      <c r="D6" s="4" t="s">
        <v>6</v>
      </c>
      <c r="E6" s="267">
        <v>6408.8592399999998</v>
      </c>
      <c r="F6" s="267">
        <v>5921</v>
      </c>
      <c r="G6" s="96">
        <f>'Duch.zaměst.a běžné činnosti PS'!N4+'Duch.zaměst.a běžné činnosti PS'!M4+Fondy!I5</f>
        <v>12016</v>
      </c>
      <c r="H6" s="315">
        <f>Fondy!M5+'Duch.zaměst.a běžné činnosti PS'!Q3+'Duch.zaměst.a běžné činnosti PS'!R3</f>
        <v>3947.36</v>
      </c>
      <c r="I6" s="217">
        <f>Fondy!Q5+'Duch.zaměst.a běžné činnosti PS'!U3+'Duch.zaměst.a běžné činnosti PS'!V3</f>
        <v>4031.0708000000004</v>
      </c>
    </row>
    <row r="7" spans="1:9" x14ac:dyDescent="0.25">
      <c r="A7" s="20"/>
      <c r="B7" s="16" t="s">
        <v>7</v>
      </c>
      <c r="C7" s="16"/>
      <c r="D7" s="16"/>
      <c r="E7" s="53">
        <v>74297.740079999989</v>
      </c>
      <c r="F7" s="53">
        <f t="shared" ref="F7:G7" si="2">F8+F13</f>
        <v>85700.624979999993</v>
      </c>
      <c r="G7" s="53">
        <f t="shared" si="2"/>
        <v>88359.146020000044</v>
      </c>
      <c r="H7" s="316">
        <f>H8+H13</f>
        <v>93904.338745000001</v>
      </c>
      <c r="I7" s="317">
        <f t="shared" ref="I7" si="3">I8+I13</f>
        <v>91952.378907349979</v>
      </c>
    </row>
    <row r="8" spans="1:9" x14ac:dyDescent="0.25">
      <c r="A8" s="8"/>
      <c r="C8" s="25" t="s">
        <v>8</v>
      </c>
      <c r="E8" s="266">
        <v>55032.740079999996</v>
      </c>
      <c r="F8" s="266">
        <v>64099.624980000001</v>
      </c>
      <c r="G8" s="95">
        <f>SUM(G9:G12)</f>
        <v>72749.146020000044</v>
      </c>
      <c r="H8" s="107">
        <f t="shared" ref="H8:I8" si="4">SUM(H9:H12)</f>
        <v>77596.338745000001</v>
      </c>
      <c r="I8" s="216">
        <f t="shared" si="4"/>
        <v>76599.378907349979</v>
      </c>
    </row>
    <row r="9" spans="1:9" x14ac:dyDescent="0.25">
      <c r="A9" s="8"/>
      <c r="D9" t="s">
        <v>9</v>
      </c>
      <c r="E9" s="266">
        <v>41914.614419999998</v>
      </c>
      <c r="F9" s="266">
        <v>55270.221519999999</v>
      </c>
      <c r="G9" s="95">
        <f>'Duch.zaměst.a běžné činnosti PS'!M8</f>
        <v>57205.160370000041</v>
      </c>
      <c r="H9" s="266">
        <f>'Duch.zaměst.a běžné činnosti PS'!Q8</f>
        <v>59729.263744999997</v>
      </c>
      <c r="I9" s="266">
        <f>'Duch.zaměst.a běžné činnosti PS'!U8</f>
        <v>61516.341657349993</v>
      </c>
    </row>
    <row r="10" spans="1:9" x14ac:dyDescent="0.25">
      <c r="A10" s="8"/>
      <c r="D10" t="s">
        <v>10</v>
      </c>
      <c r="E10" s="266">
        <v>4542</v>
      </c>
      <c r="F10" s="266">
        <v>0</v>
      </c>
      <c r="G10" s="95">
        <f>'Opravy, investice a projekty'!M4</f>
        <v>5538</v>
      </c>
      <c r="H10" s="266">
        <f>'Opravy, investice a projekty'!Q4</f>
        <v>2250</v>
      </c>
      <c r="I10" s="266">
        <f>'Opravy, investice a projekty'!U4</f>
        <v>6500</v>
      </c>
    </row>
    <row r="11" spans="1:9" x14ac:dyDescent="0.25">
      <c r="A11" s="8"/>
      <c r="D11" t="s">
        <v>11</v>
      </c>
      <c r="E11" s="266">
        <v>1819</v>
      </c>
      <c r="F11" s="266">
        <v>2756</v>
      </c>
      <c r="G11" s="95">
        <v>2806</v>
      </c>
      <c r="H11" s="266">
        <v>2800</v>
      </c>
      <c r="I11" s="266">
        <v>2800</v>
      </c>
    </row>
    <row r="12" spans="1:9" x14ac:dyDescent="0.25">
      <c r="A12" s="8"/>
      <c r="D12" t="s">
        <v>12</v>
      </c>
      <c r="E12" s="266">
        <v>6757.1256599999997</v>
      </c>
      <c r="F12" s="266">
        <v>6073.4034600000014</v>
      </c>
      <c r="G12" s="95">
        <f>'Opravy, investice a projekty'!N4+'Duch.zaměst.a běžné činnosti PS'!N8</f>
        <v>7199.9856499999987</v>
      </c>
      <c r="H12" s="266">
        <f>'Duch.zaměst.a běžné činnosti PS'!R8+'Opravy, investice a projekty'!R4</f>
        <v>12817.074999999999</v>
      </c>
      <c r="I12" s="266">
        <f>'Duch.zaměst.a běžné činnosti PS'!V8+'Opravy, investice a projekty'!V4</f>
        <v>5783.0372500000003</v>
      </c>
    </row>
    <row r="13" spans="1:9" x14ac:dyDescent="0.25">
      <c r="A13" s="8"/>
      <c r="C13" t="s">
        <v>13</v>
      </c>
      <c r="E13" s="266">
        <v>19265</v>
      </c>
      <c r="F13" s="266">
        <v>21601</v>
      </c>
      <c r="G13" s="95">
        <f t="shared" ref="G13:I13" si="5">SUM(G14:G16)</f>
        <v>15610</v>
      </c>
      <c r="H13" s="266">
        <f t="shared" si="5"/>
        <v>16308</v>
      </c>
      <c r="I13" s="266">
        <f t="shared" si="5"/>
        <v>15353</v>
      </c>
    </row>
    <row r="14" spans="1:9" x14ac:dyDescent="0.25">
      <c r="A14" s="8"/>
      <c r="D14" t="s">
        <v>5</v>
      </c>
      <c r="E14" s="266">
        <v>10912</v>
      </c>
      <c r="F14" s="266">
        <v>12165</v>
      </c>
      <c r="G14" s="95">
        <v>5292</v>
      </c>
      <c r="H14" s="216">
        <f>5630+100</f>
        <v>5730</v>
      </c>
      <c r="I14" s="266">
        <f>5949+100</f>
        <v>6049</v>
      </c>
    </row>
    <row r="15" spans="1:9" x14ac:dyDescent="0.25">
      <c r="A15" s="8"/>
      <c r="D15" t="s">
        <v>14</v>
      </c>
      <c r="E15" s="266">
        <v>7196</v>
      </c>
      <c r="F15" s="266">
        <v>8000</v>
      </c>
      <c r="G15" s="95">
        <f>8000</f>
        <v>8000</v>
      </c>
      <c r="H15" s="265">
        <v>8000</v>
      </c>
      <c r="I15" s="266">
        <v>8000</v>
      </c>
    </row>
    <row r="16" spans="1:9" x14ac:dyDescent="0.25">
      <c r="A16" s="7"/>
      <c r="B16" s="4"/>
      <c r="C16" s="4"/>
      <c r="D16" s="4" t="s">
        <v>15</v>
      </c>
      <c r="E16" s="267">
        <v>1157</v>
      </c>
      <c r="F16" s="267">
        <v>1436</v>
      </c>
      <c r="G16" s="96">
        <f>Fondy!I11-Fondy!I5-Fondy!I4+'Opravy, investice a projekty'!O4</f>
        <v>2318</v>
      </c>
      <c r="H16" s="267">
        <f>Fondy!M11-Fondy!M5-Fondy!M4+'Opravy, investice a projekty'!S4</f>
        <v>2578</v>
      </c>
      <c r="I16" s="267">
        <f>Fondy!Q11-Fondy!Q5-Fondy!Q4+'Opravy, investice a projekty'!W4</f>
        <v>1304</v>
      </c>
    </row>
    <row r="17" spans="1:9" x14ac:dyDescent="0.25">
      <c r="A17" s="20"/>
      <c r="B17" s="16" t="s">
        <v>16</v>
      </c>
      <c r="C17" s="16"/>
      <c r="D17" s="16"/>
      <c r="E17" s="53">
        <v>11767</v>
      </c>
      <c r="F17" s="53">
        <f>SUM(F18:F20)</f>
        <v>7220</v>
      </c>
      <c r="G17" s="53">
        <f t="shared" ref="G17" si="6">SUM(G18:G20)</f>
        <v>54145</v>
      </c>
      <c r="H17" s="80">
        <f t="shared" ref="H17:I17" si="7">SUM(H18:H20)</f>
        <v>0</v>
      </c>
      <c r="I17" s="53">
        <f t="shared" si="7"/>
        <v>0</v>
      </c>
    </row>
    <row r="18" spans="1:9" x14ac:dyDescent="0.25">
      <c r="A18" s="8"/>
      <c r="C18" t="s">
        <v>17</v>
      </c>
      <c r="E18" s="266">
        <v>10157</v>
      </c>
      <c r="F18" s="266">
        <v>7034</v>
      </c>
      <c r="G18" s="95">
        <f>'Opravy, investice a projekty'!M32+'Opravy, investice a projekty'!N32+'Opravy, investice a projekty'!M39+'Opravy, investice a projekty'!N39</f>
        <v>18040</v>
      </c>
      <c r="H18" s="107">
        <f>'Opravy, investice a projekty'!Q32+'Opravy, investice a projekty'!R32+'Opravy, investice a projekty'!Q39+'Opravy, investice a projekty'!R39</f>
        <v>0</v>
      </c>
      <c r="I18" s="216">
        <f>'Opravy, investice a projekty'!U32+'Opravy, investice a projekty'!V32+'Opravy, investice a projekty'!U39+'Opravy, investice a projekty'!V39</f>
        <v>0</v>
      </c>
    </row>
    <row r="19" spans="1:9" x14ac:dyDescent="0.25">
      <c r="A19" s="8"/>
      <c r="C19" t="s">
        <v>18</v>
      </c>
      <c r="E19" s="266">
        <v>0</v>
      </c>
      <c r="F19" s="266">
        <v>186</v>
      </c>
      <c r="G19" s="95">
        <f>'Opravy, investice a projekty'!O32+'Opravy, investice a projekty'!O39</f>
        <v>192</v>
      </c>
      <c r="H19" s="107">
        <f>'Opravy, investice a projekty'!S32+'Opravy, investice a projekty'!S39</f>
        <v>0</v>
      </c>
      <c r="I19" s="216">
        <f>'Opravy, investice a projekty'!W32+'Opravy, investice a projekty'!W39</f>
        <v>0</v>
      </c>
    </row>
    <row r="20" spans="1:9" ht="15.75" thickBot="1" x14ac:dyDescent="0.3">
      <c r="A20" s="9"/>
      <c r="B20" s="3"/>
      <c r="C20" s="3" t="s">
        <v>19</v>
      </c>
      <c r="D20" s="3"/>
      <c r="E20" s="270">
        <v>1610</v>
      </c>
      <c r="F20" s="270">
        <v>0</v>
      </c>
      <c r="G20" s="97">
        <f>24297+10176+1440</f>
        <v>35913</v>
      </c>
      <c r="H20" s="232">
        <v>0</v>
      </c>
      <c r="I20" s="318">
        <v>0</v>
      </c>
    </row>
    <row r="21" spans="1:9" x14ac:dyDescent="0.25">
      <c r="A21" s="15" t="s">
        <v>20</v>
      </c>
      <c r="B21" s="34"/>
      <c r="C21" s="34"/>
      <c r="D21" s="34"/>
      <c r="E21" s="83">
        <v>217111.29899999953</v>
      </c>
      <c r="F21" s="83">
        <v>222211.36503999995</v>
      </c>
      <c r="G21" s="83">
        <f t="shared" ref="G21:I21" si="8">G22+G26+G43</f>
        <v>300444.27891999669</v>
      </c>
      <c r="H21" s="319">
        <f t="shared" si="8"/>
        <v>251617.76617760211</v>
      </c>
      <c r="I21" s="83">
        <f t="shared" si="8"/>
        <v>258132.02648521838</v>
      </c>
    </row>
    <row r="22" spans="1:9" x14ac:dyDescent="0.25">
      <c r="A22" s="20"/>
      <c r="B22" s="16" t="s">
        <v>21</v>
      </c>
      <c r="C22" s="16"/>
      <c r="D22" s="16"/>
      <c r="E22" s="53">
        <v>125879.71399999953</v>
      </c>
      <c r="F22" s="53">
        <f>SUM(F23:F25)</f>
        <v>135739.53299999997</v>
      </c>
      <c r="G22" s="53">
        <f>SUM(G23:G25)</f>
        <v>153899.5149999967</v>
      </c>
      <c r="H22" s="80">
        <f t="shared" ref="H22:I22" si="9">SUM(H23:H25)</f>
        <v>163187.24143726038</v>
      </c>
      <c r="I22" s="53">
        <f t="shared" si="9"/>
        <v>171540.72519764554</v>
      </c>
    </row>
    <row r="23" spans="1:9" x14ac:dyDescent="0.25">
      <c r="A23" s="10"/>
      <c r="B23" s="1"/>
      <c r="C23" t="s">
        <v>22</v>
      </c>
      <c r="E23" s="216">
        <v>114112.82999999954</v>
      </c>
      <c r="F23" s="266">
        <v>123677.81200000001</v>
      </c>
      <c r="G23" s="95">
        <f>'Duch.zaměst.a běžné činnosti PS'!L5</f>
        <v>141008.61899999672</v>
      </c>
      <c r="H23" s="107">
        <f>'Duch.zaměst.a běžné činnosti PS'!P5</f>
        <v>149653.76174775331</v>
      </c>
      <c r="I23" s="216">
        <f>'Duch.zaměst.a běžné činnosti PS'!T5</f>
        <v>157432.84597754129</v>
      </c>
    </row>
    <row r="24" spans="1:9" x14ac:dyDescent="0.25">
      <c r="A24" s="10"/>
      <c r="B24" s="1"/>
      <c r="C24" t="s">
        <v>23</v>
      </c>
      <c r="E24" s="216">
        <v>6331.9400000000014</v>
      </c>
      <c r="F24" s="266">
        <v>5855.880000000001</v>
      </c>
      <c r="G24" s="95">
        <f>'Duch.zaměst.a běžné činnosti PS'!L6</f>
        <v>5680.2039999999997</v>
      </c>
      <c r="H24" s="107">
        <f>'Duch.zaměst.a běžné činnosti PS'!P6</f>
        <v>6277.3441076144591</v>
      </c>
      <c r="I24" s="216">
        <f>'Duch.zaměst.a běžné činnosti PS'!T6</f>
        <v>6471.7335066841624</v>
      </c>
    </row>
    <row r="25" spans="1:9" x14ac:dyDescent="0.25">
      <c r="A25" s="50"/>
      <c r="B25" s="24"/>
      <c r="C25" s="4" t="s">
        <v>24</v>
      </c>
      <c r="D25" s="4"/>
      <c r="E25" s="217">
        <v>5434.9439999999868</v>
      </c>
      <c r="F25" s="267">
        <v>6205.8409999999703</v>
      </c>
      <c r="G25" s="96">
        <f>'Duch.zaměst.a běžné činnosti PS'!L7</f>
        <v>7210.6919999999927</v>
      </c>
      <c r="H25" s="315">
        <f>'Duch.zaměst.a běžné činnosti PS'!P7</f>
        <v>7256.1355818926268</v>
      </c>
      <c r="I25" s="217">
        <f>'Duch.zaměst.a běžné činnosti PS'!T7</f>
        <v>7636.1457134200873</v>
      </c>
    </row>
    <row r="26" spans="1:9" x14ac:dyDescent="0.25">
      <c r="A26" s="20"/>
      <c r="B26" s="16" t="s">
        <v>25</v>
      </c>
      <c r="C26" s="16"/>
      <c r="D26" s="16"/>
      <c r="E26" s="53">
        <v>68231.584999999992</v>
      </c>
      <c r="F26" s="53">
        <f>F27+F40</f>
        <v>75984.072039999999</v>
      </c>
      <c r="G26" s="53">
        <f t="shared" ref="G26:I26" si="10">G27+G40</f>
        <v>85420.763920000012</v>
      </c>
      <c r="H26" s="80">
        <f t="shared" si="10"/>
        <v>88430.524740341716</v>
      </c>
      <c r="I26" s="53">
        <f t="shared" si="10"/>
        <v>86591.301287572845</v>
      </c>
    </row>
    <row r="27" spans="1:9" x14ac:dyDescent="0.25">
      <c r="A27" s="10"/>
      <c r="B27" s="1"/>
      <c r="C27" s="1" t="s">
        <v>26</v>
      </c>
      <c r="D27" s="1"/>
      <c r="E27" s="271">
        <v>59651.584999999999</v>
      </c>
      <c r="F27" s="271">
        <v>69690.072039999999</v>
      </c>
      <c r="G27" s="100">
        <f t="shared" ref="G27" si="11">SUM(G28:G35)+G37+G39</f>
        <v>79651.763920000012</v>
      </c>
      <c r="H27" s="320">
        <f t="shared" ref="H27" si="12">SUM(H28:H35)+H37+H39</f>
        <v>77680.524740341716</v>
      </c>
      <c r="I27" s="321">
        <f>SUM(I28:I35)+I37+I39</f>
        <v>79841.301287572845</v>
      </c>
    </row>
    <row r="28" spans="1:9" x14ac:dyDescent="0.25">
      <c r="A28" s="8"/>
      <c r="D28" t="str">
        <f>'Duch.zaměst.a běžné činnosti PS'!B9</f>
        <v>Správa církve</v>
      </c>
      <c r="E28" s="266">
        <v>6198.1949999999906</v>
      </c>
      <c r="F28" s="266">
        <v>7155.4239999999991</v>
      </c>
      <c r="G28" s="95">
        <f>'Duch.zaměst.a běžné činnosti PS'!L9</f>
        <v>7729</v>
      </c>
      <c r="H28" s="107">
        <f>'Duch.zaměst.a běžné činnosti PS'!P9</f>
        <v>8455.8879803417185</v>
      </c>
      <c r="I28" s="216">
        <f>'Duch.zaměst.a běžné činnosti PS'!T9</f>
        <v>8836.0254247728371</v>
      </c>
    </row>
    <row r="29" spans="1:9" x14ac:dyDescent="0.25">
      <c r="A29" s="8"/>
      <c r="D29" t="str">
        <f>'Duch.zaměst.a běžné činnosti PS'!B12</f>
        <v>Administrativa a ekonomika povšechného sboru</v>
      </c>
      <c r="E29" s="266">
        <v>9816.474000000002</v>
      </c>
      <c r="F29" s="266">
        <v>10868.569999999996</v>
      </c>
      <c r="G29" s="95">
        <f>'Duch.zaměst.a běžné činnosti PS'!L12</f>
        <v>13136.729499999999</v>
      </c>
      <c r="H29" s="107">
        <f>'Duch.zaměst.a běžné činnosti PS'!P12</f>
        <v>14370.048045</v>
      </c>
      <c r="I29" s="216">
        <f>'Duch.zaměst.a běžné činnosti PS'!T12</f>
        <v>14800.099486350002</v>
      </c>
    </row>
    <row r="30" spans="1:9" x14ac:dyDescent="0.25">
      <c r="A30" s="8"/>
      <c r="D30" t="str">
        <f>'Duch.zaměst.a běžné činnosti PS'!B15</f>
        <v>Provozně-technické zázemí povšechného sboru</v>
      </c>
      <c r="E30" s="266">
        <v>4906.6279999999988</v>
      </c>
      <c r="F30" s="266">
        <v>6044.7760099999969</v>
      </c>
      <c r="G30" s="95">
        <f>'Duch.zaměst.a běžné činnosti PS'!L15</f>
        <v>5787</v>
      </c>
      <c r="H30" s="107">
        <f>'Duch.zaměst.a běžné činnosti PS'!P15</f>
        <v>5553.0732400000006</v>
      </c>
      <c r="I30" s="216">
        <f>'Duch.zaměst.a běžné činnosti PS'!T15</f>
        <v>5719.6654371999994</v>
      </c>
    </row>
    <row r="31" spans="1:9" x14ac:dyDescent="0.25">
      <c r="A31" s="8"/>
      <c r="D31" t="str">
        <f>'Duch.zaměst.a běžné činnosti PS'!B18</f>
        <v>Vnější vztahy</v>
      </c>
      <c r="E31" s="266">
        <v>3969.8090000000002</v>
      </c>
      <c r="F31" s="266">
        <v>3867.0889999999999</v>
      </c>
      <c r="G31" s="95">
        <f>'Duch.zaměst.a běžné činnosti PS'!L18</f>
        <v>5151.2240000000002</v>
      </c>
      <c r="H31" s="107">
        <f>'Duch.zaměst.a běžné činnosti PS'!P18</f>
        <v>5110.7643599999992</v>
      </c>
      <c r="I31" s="216">
        <f>'Duch.zaměst.a běžné činnosti PS'!T18</f>
        <v>5248.1872907999987</v>
      </c>
    </row>
    <row r="32" spans="1:9" x14ac:dyDescent="0.25">
      <c r="A32" s="8"/>
      <c r="D32" t="str">
        <f>'Duch.zaměst.a běžné činnosti PS'!B21</f>
        <v>Publikační činnost, komunikace</v>
      </c>
      <c r="E32" s="266">
        <v>3297.3729999999996</v>
      </c>
      <c r="F32" s="266">
        <v>5425.6571300000005</v>
      </c>
      <c r="G32" s="95">
        <f>'Duch.zaměst.a běžné činnosti PS'!L21</f>
        <v>3112.6996499999996</v>
      </c>
      <c r="H32" s="107">
        <f>'Duch.zaměst.a běžné činnosti PS'!P21</f>
        <v>4549.0368099999996</v>
      </c>
      <c r="I32" s="216">
        <f>'Duch.zaměst.a běžné činnosti PS'!T21</f>
        <v>4685.5079143000003</v>
      </c>
    </row>
    <row r="33" spans="1:10" x14ac:dyDescent="0.25">
      <c r="A33" s="8"/>
      <c r="D33" t="str">
        <f>'Duch.zaměst.a běžné činnosti PS'!B24</f>
        <v>Celocírkevní aktivity</v>
      </c>
      <c r="E33" s="266">
        <v>8886.1669999999995</v>
      </c>
      <c r="F33" s="266">
        <v>9389.8499999999985</v>
      </c>
      <c r="G33" s="95">
        <f>'Duch.zaměst.a běžné činnosti PS'!L24</f>
        <v>10763.142000000003</v>
      </c>
      <c r="H33" s="107">
        <f>'Duch.zaměst.a běžné činnosti PS'!P24</f>
        <v>11767.49826</v>
      </c>
      <c r="I33" s="216">
        <f>'Duch.zaměst.a běžné činnosti PS'!T24</f>
        <v>12111.373207799999</v>
      </c>
    </row>
    <row r="34" spans="1:10" x14ac:dyDescent="0.25">
      <c r="A34" s="8"/>
      <c r="D34" t="str">
        <f>'Duch.zaměst.a běžné činnosti PS'!B28</f>
        <v>Správa fondů</v>
      </c>
      <c r="E34" s="266">
        <v>548.38900000000001</v>
      </c>
      <c r="F34" s="266">
        <v>563</v>
      </c>
      <c r="G34" s="95">
        <f>'Duch.zaměst.a běžné činnosti PS'!L28</f>
        <v>535</v>
      </c>
      <c r="H34" s="107">
        <f>'Duch.zaměst.a běžné činnosti PS'!P28</f>
        <v>677.64850000000001</v>
      </c>
      <c r="I34" s="216">
        <f>'Duch.zaměst.a běžné činnosti PS'!T28</f>
        <v>697.97795499999995</v>
      </c>
    </row>
    <row r="35" spans="1:10" x14ac:dyDescent="0.25">
      <c r="A35" s="8"/>
      <c r="D35" t="str">
        <f>'Duch.zaměst.a běžné činnosti PS'!B32</f>
        <v>Využívání majetku - církevní střediska</v>
      </c>
      <c r="E35" s="266">
        <v>11129.96</v>
      </c>
      <c r="F35" s="266">
        <v>13404.982460000003</v>
      </c>
      <c r="G35" s="95">
        <f>'Duch.zaměst.a běžné činnosti PS'!L32</f>
        <v>14667.685000000003</v>
      </c>
      <c r="H35" s="107">
        <f>'Duch.zaměst.a běžné činnosti PS'!P32</f>
        <v>12929.549559999998</v>
      </c>
      <c r="I35" s="216">
        <f>'Duch.zaměst.a běžné činnosti PS'!T32</f>
        <v>13317.436046800001</v>
      </c>
    </row>
    <row r="36" spans="1:10" x14ac:dyDescent="0.25">
      <c r="A36" s="8"/>
      <c r="D36" t="s">
        <v>27</v>
      </c>
      <c r="E36" s="266">
        <v>750</v>
      </c>
      <c r="F36" s="266">
        <v>750</v>
      </c>
      <c r="G36" s="95">
        <v>750</v>
      </c>
      <c r="H36" s="107">
        <v>750</v>
      </c>
      <c r="I36" s="216">
        <v>750</v>
      </c>
      <c r="J36" s="31"/>
    </row>
    <row r="37" spans="1:10" x14ac:dyDescent="0.25">
      <c r="A37" s="8"/>
      <c r="D37" t="str">
        <f>'Duch.zaměst.a běžné činnosti PS'!B35</f>
        <v>Využívání majetku - domy a kostely</v>
      </c>
      <c r="E37" s="266">
        <v>10592.590000000004</v>
      </c>
      <c r="F37" s="266">
        <v>10315.723440000002</v>
      </c>
      <c r="G37" s="95">
        <f>'Duch.zaměst.a běžné činnosti PS'!L35+G38</f>
        <v>11107.283770000002</v>
      </c>
      <c r="H37" s="107">
        <f>'Duch.zaměst.a běžné činnosti PS'!P35+H38</f>
        <v>11267.017984999999</v>
      </c>
      <c r="I37" s="216">
        <f>'Duch.zaměst.a běžné činnosti PS'!T35+I38</f>
        <v>11425.02852455</v>
      </c>
    </row>
    <row r="38" spans="1:10" x14ac:dyDescent="0.25">
      <c r="A38" s="8"/>
      <c r="D38" t="s">
        <v>27</v>
      </c>
      <c r="E38" s="266">
        <v>6000</v>
      </c>
      <c r="F38" s="266">
        <v>6000</v>
      </c>
      <c r="G38" s="95">
        <v>6000</v>
      </c>
      <c r="H38" s="107">
        <v>6000</v>
      </c>
      <c r="I38" s="216">
        <v>6000</v>
      </c>
    </row>
    <row r="39" spans="1:10" x14ac:dyDescent="0.25">
      <c r="A39" s="8"/>
      <c r="D39" t="s">
        <v>28</v>
      </c>
      <c r="E39" s="266">
        <v>306</v>
      </c>
      <c r="F39" s="266">
        <v>2655</v>
      </c>
      <c r="G39" s="95">
        <v>7662</v>
      </c>
      <c r="H39" s="107">
        <v>3000</v>
      </c>
      <c r="I39" s="216">
        <v>3000</v>
      </c>
    </row>
    <row r="40" spans="1:10" x14ac:dyDescent="0.25">
      <c r="A40" s="8"/>
      <c r="C40" s="1" t="s">
        <v>29</v>
      </c>
      <c r="E40" s="271">
        <v>8580</v>
      </c>
      <c r="F40" s="271">
        <f>SUM(F41:F42)</f>
        <v>6294</v>
      </c>
      <c r="G40" s="100">
        <f>SUM(G41:G42)</f>
        <v>5769</v>
      </c>
      <c r="H40" s="320">
        <f t="shared" ref="H40" si="13">SUM(H41:H42)</f>
        <v>10750</v>
      </c>
      <c r="I40" s="321">
        <v>6750</v>
      </c>
    </row>
    <row r="41" spans="1:10" x14ac:dyDescent="0.25">
      <c r="A41" s="8"/>
      <c r="C41" s="1"/>
      <c r="D41" s="25" t="s">
        <v>30</v>
      </c>
      <c r="E41" s="266">
        <v>2481</v>
      </c>
      <c r="F41" s="266">
        <v>4368</v>
      </c>
      <c r="G41" s="95">
        <f>'Opravy, investice a projekty'!L57</f>
        <v>1822</v>
      </c>
      <c r="H41" s="266">
        <f>'Opravy, investice a projekty'!P57</f>
        <v>8000</v>
      </c>
      <c r="I41" s="266">
        <f>'Opravy, investice a projekty'!T57</f>
        <v>0</v>
      </c>
    </row>
    <row r="42" spans="1:10" x14ac:dyDescent="0.25">
      <c r="A42" s="7"/>
      <c r="B42" s="4"/>
      <c r="C42" s="24"/>
      <c r="D42" s="32" t="s">
        <v>31</v>
      </c>
      <c r="E42" s="267">
        <v>6099</v>
      </c>
      <c r="F42" s="267">
        <v>1926</v>
      </c>
      <c r="G42" s="96">
        <f>'Opravy, investice a projekty'!L56</f>
        <v>3947</v>
      </c>
      <c r="H42" s="267">
        <f>'Opravy, investice a projekty'!P56</f>
        <v>2750</v>
      </c>
      <c r="I42" s="267">
        <f>'Opravy, investice a projekty'!T56</f>
        <v>0</v>
      </c>
    </row>
    <row r="43" spans="1:10" x14ac:dyDescent="0.25">
      <c r="A43" s="20"/>
      <c r="B43" s="16" t="s">
        <v>32</v>
      </c>
      <c r="C43" s="16"/>
      <c r="D43" s="16"/>
      <c r="E43" s="53">
        <v>23000</v>
      </c>
      <c r="F43" s="53">
        <f>SUM(F44:F46)</f>
        <v>10288</v>
      </c>
      <c r="G43" s="53">
        <f>SUM(G44:G46)</f>
        <v>61124</v>
      </c>
      <c r="H43" s="80">
        <f>SUM(H44:H46)</f>
        <v>0</v>
      </c>
      <c r="I43" s="53">
        <f>SUM(I44:I46)</f>
        <v>0</v>
      </c>
    </row>
    <row r="44" spans="1:10" x14ac:dyDescent="0.25">
      <c r="A44" s="10"/>
      <c r="D44" t="s">
        <v>33</v>
      </c>
      <c r="E44" s="216">
        <v>3470</v>
      </c>
      <c r="F44" s="266">
        <v>3029</v>
      </c>
      <c r="G44" s="95">
        <f>'Opravy, investice a projekty'!L39</f>
        <v>2214</v>
      </c>
      <c r="H44" s="107">
        <f>'Opravy, investice a projekty'!P39</f>
        <v>0</v>
      </c>
      <c r="I44" s="216">
        <f>'Opravy, investice a projekty'!T32</f>
        <v>0</v>
      </c>
    </row>
    <row r="45" spans="1:10" x14ac:dyDescent="0.25">
      <c r="A45" s="10"/>
      <c r="D45" t="s">
        <v>34</v>
      </c>
      <c r="E45" s="216">
        <v>19530</v>
      </c>
      <c r="F45" s="266">
        <v>7259</v>
      </c>
      <c r="G45" s="95">
        <f>'Opravy, investice a projekty'!L32</f>
        <v>38944</v>
      </c>
      <c r="H45" s="107">
        <f>'Opravy, investice a projekty'!P32</f>
        <v>0</v>
      </c>
      <c r="I45" s="216">
        <f>'Opravy, investice a projekty'!T39</f>
        <v>0</v>
      </c>
    </row>
    <row r="46" spans="1:10" x14ac:dyDescent="0.25">
      <c r="A46" s="7"/>
      <c r="B46" s="4"/>
      <c r="C46" s="4"/>
      <c r="D46" s="4" t="s">
        <v>35</v>
      </c>
      <c r="E46" s="217">
        <v>0</v>
      </c>
      <c r="F46" s="267">
        <v>0</v>
      </c>
      <c r="G46" s="96">
        <f>18828+1138</f>
        <v>19966</v>
      </c>
      <c r="H46" s="315">
        <v>0</v>
      </c>
      <c r="I46" s="217">
        <v>0</v>
      </c>
    </row>
    <row r="47" spans="1:10" x14ac:dyDescent="0.25">
      <c r="A47" s="15" t="s">
        <v>36</v>
      </c>
      <c r="B47" s="34"/>
      <c r="C47" s="34"/>
      <c r="D47" s="34"/>
      <c r="E47" s="83">
        <v>-5166.699679999525</v>
      </c>
      <c r="F47" s="83">
        <v>5882.0199400000274</v>
      </c>
      <c r="G47" s="83">
        <f>G48+G49+G50</f>
        <v>-4796.1328999966645</v>
      </c>
      <c r="H47" s="319">
        <f t="shared" ref="H47:I47" si="14">H48+H49+H50</f>
        <v>4370.9325673978892</v>
      </c>
      <c r="I47" s="83">
        <f t="shared" si="14"/>
        <v>4154.423222131576</v>
      </c>
    </row>
    <row r="48" spans="1:10" x14ac:dyDescent="0.25">
      <c r="A48" s="22"/>
      <c r="B48" s="17" t="s">
        <v>37</v>
      </c>
      <c r="C48" s="17"/>
      <c r="D48" s="17"/>
      <c r="E48" s="84">
        <v>0.14524000047822483</v>
      </c>
      <c r="F48" s="84">
        <v>-766.53299999996671</v>
      </c>
      <c r="G48" s="84">
        <f>G4-G22</f>
        <v>-755.51499999669613</v>
      </c>
      <c r="H48" s="322">
        <f>H4-H22</f>
        <v>-1102.8814372603956</v>
      </c>
      <c r="I48" s="84">
        <f>I4-I22</f>
        <v>-1206.6543976455578</v>
      </c>
    </row>
    <row r="49" spans="1:10" x14ac:dyDescent="0.25">
      <c r="A49" s="22"/>
      <c r="B49" s="17" t="s">
        <v>25</v>
      </c>
      <c r="C49" s="17"/>
      <c r="D49" s="17"/>
      <c r="E49" s="84">
        <v>6066.1550799999968</v>
      </c>
      <c r="F49" s="84">
        <v>9716.5529399999941</v>
      </c>
      <c r="G49" s="84">
        <f>G7-G26</f>
        <v>2938.3821000000316</v>
      </c>
      <c r="H49" s="322">
        <f>H7-H26</f>
        <v>5473.8140046582848</v>
      </c>
      <c r="I49" s="84">
        <f>I7-I26</f>
        <v>5361.0776197771338</v>
      </c>
    </row>
    <row r="50" spans="1:10" x14ac:dyDescent="0.25">
      <c r="A50" s="23"/>
      <c r="B50" s="18" t="s">
        <v>38</v>
      </c>
      <c r="C50" s="18"/>
      <c r="D50" s="18"/>
      <c r="E50" s="54">
        <v>-11233</v>
      </c>
      <c r="F50" s="54">
        <v>-3068</v>
      </c>
      <c r="G50" s="54">
        <f>G17-G43</f>
        <v>-6979</v>
      </c>
      <c r="H50" s="323">
        <f>H17-H43</f>
        <v>0</v>
      </c>
      <c r="I50" s="54">
        <f>I17-I43</f>
        <v>0</v>
      </c>
    </row>
    <row r="51" spans="1:10" x14ac:dyDescent="0.25">
      <c r="A51" s="15" t="s">
        <v>39</v>
      </c>
      <c r="B51" s="34"/>
      <c r="C51" s="34"/>
      <c r="D51" s="34"/>
      <c r="E51" s="83">
        <v>5253</v>
      </c>
      <c r="F51" s="83">
        <v>-2719</v>
      </c>
      <c r="G51" s="83">
        <f>SUM(G52:G53)</f>
        <v>5312</v>
      </c>
      <c r="H51" s="319">
        <f>SUM(H52:H53)</f>
        <v>-2680</v>
      </c>
      <c r="I51" s="83">
        <f>SUM(I52:I53)</f>
        <v>-2660</v>
      </c>
    </row>
    <row r="52" spans="1:10" x14ac:dyDescent="0.25">
      <c r="A52" s="8"/>
      <c r="B52" t="s">
        <v>40</v>
      </c>
      <c r="E52" s="266">
        <v>7000</v>
      </c>
      <c r="F52" s="266">
        <v>0</v>
      </c>
      <c r="G52" s="95">
        <v>8000</v>
      </c>
      <c r="H52" s="107">
        <v>0</v>
      </c>
      <c r="I52" s="216">
        <v>0</v>
      </c>
    </row>
    <row r="53" spans="1:10" x14ac:dyDescent="0.25">
      <c r="A53" s="7"/>
      <c r="B53" s="4" t="s">
        <v>41</v>
      </c>
      <c r="C53" s="4"/>
      <c r="D53" s="4"/>
      <c r="E53" s="267">
        <v>-1747</v>
      </c>
      <c r="F53" s="267">
        <v>-2719</v>
      </c>
      <c r="G53" s="96">
        <f>-1500-188-1000</f>
        <v>-2688</v>
      </c>
      <c r="H53" s="315">
        <f>-1680-1000</f>
        <v>-2680</v>
      </c>
      <c r="I53" s="217">
        <f>-1660-1000</f>
        <v>-2660</v>
      </c>
      <c r="J53" s="31"/>
    </row>
    <row r="54" spans="1:10" x14ac:dyDescent="0.25">
      <c r="A54" s="36" t="s">
        <v>42</v>
      </c>
      <c r="B54" s="37"/>
      <c r="C54" s="37"/>
      <c r="D54" s="37"/>
      <c r="E54" s="236">
        <v>0</v>
      </c>
      <c r="F54" s="272">
        <v>0</v>
      </c>
      <c r="G54" s="98">
        <v>0</v>
      </c>
      <c r="H54" s="324">
        <v>0</v>
      </c>
      <c r="I54" s="236">
        <v>0</v>
      </c>
      <c r="J54" s="31"/>
    </row>
    <row r="55" spans="1:10" ht="18.75" customHeight="1" thickBot="1" x14ac:dyDescent="0.3">
      <c r="A55" s="19" t="s">
        <v>43</v>
      </c>
      <c r="B55" s="35"/>
      <c r="C55" s="35"/>
      <c r="D55" s="35"/>
      <c r="E55" s="55">
        <v>86.30032000047504</v>
      </c>
      <c r="F55" s="55">
        <f t="shared" ref="F55" si="15">F47+F51-F54</f>
        <v>3163.0199400000274</v>
      </c>
      <c r="G55" s="55">
        <f>G47+G51-G54</f>
        <v>515.86710000333551</v>
      </c>
      <c r="H55" s="325">
        <f t="shared" ref="H55:I55" si="16">H47+H51-H54</f>
        <v>1690.9325673978892</v>
      </c>
      <c r="I55" s="55">
        <f t="shared" si="16"/>
        <v>1494.423222131576</v>
      </c>
    </row>
    <row r="56" spans="1:10" ht="0.75" customHeight="1" x14ac:dyDescent="0.25"/>
    <row r="57" spans="1:10" ht="17.25" hidden="1" customHeight="1" x14ac:dyDescent="0.25">
      <c r="A57" s="1"/>
    </row>
    <row r="58" spans="1:10" ht="16.5" hidden="1" customHeight="1" x14ac:dyDescent="0.25">
      <c r="C58" s="1"/>
      <c r="D58" s="39"/>
    </row>
    <row r="59" spans="1:10" ht="12.75" hidden="1" customHeight="1" x14ac:dyDescent="0.25">
      <c r="D59" s="31"/>
    </row>
    <row r="60" spans="1:10" ht="12.75" hidden="1" customHeight="1" x14ac:dyDescent="0.25">
      <c r="D60" s="31"/>
    </row>
    <row r="61" spans="1:10" ht="0.75" hidden="1" customHeight="1" x14ac:dyDescent="0.25">
      <c r="D61" s="31"/>
    </row>
    <row r="62" spans="1:10" hidden="1" x14ac:dyDescent="0.25">
      <c r="D62" s="31"/>
    </row>
    <row r="63" spans="1:10" hidden="1" x14ac:dyDescent="0.25">
      <c r="D63" s="31"/>
    </row>
    <row r="64" spans="1:10" hidden="1" x14ac:dyDescent="0.25">
      <c r="D64" s="31"/>
    </row>
    <row r="65" spans="3:6" hidden="1" x14ac:dyDescent="0.25">
      <c r="D65" s="31"/>
    </row>
    <row r="66" spans="3:6" hidden="1" x14ac:dyDescent="0.25">
      <c r="D66" s="31"/>
    </row>
    <row r="67" spans="3:6" hidden="1" x14ac:dyDescent="0.25">
      <c r="D67" s="31"/>
    </row>
    <row r="68" spans="3:6" hidden="1" x14ac:dyDescent="0.25">
      <c r="C68" s="1"/>
      <c r="D68" s="39"/>
    </row>
    <row r="69" spans="3:6" hidden="1" x14ac:dyDescent="0.25">
      <c r="D69" s="39"/>
    </row>
    <row r="70" spans="3:6" hidden="1" x14ac:dyDescent="0.25">
      <c r="D70" s="31"/>
    </row>
    <row r="71" spans="3:6" hidden="1" x14ac:dyDescent="0.25">
      <c r="D71" s="31"/>
    </row>
    <row r="72" spans="3:6" hidden="1" x14ac:dyDescent="0.25">
      <c r="D72" s="31"/>
    </row>
    <row r="73" spans="3:6" hidden="1" x14ac:dyDescent="0.25">
      <c r="C73" s="25"/>
      <c r="D73" s="40"/>
      <c r="E73" s="40"/>
      <c r="F73" s="40"/>
    </row>
    <row r="74" spans="3:6" hidden="1" x14ac:dyDescent="0.25">
      <c r="D74" s="31"/>
    </row>
    <row r="75" spans="3:6" hidden="1" x14ac:dyDescent="0.25">
      <c r="D75" s="31"/>
    </row>
    <row r="76" spans="3:6" hidden="1" x14ac:dyDescent="0.25">
      <c r="D76" s="31"/>
    </row>
    <row r="77" spans="3:6" ht="13.5" hidden="1" customHeight="1" x14ac:dyDescent="0.25">
      <c r="D77" s="31"/>
    </row>
    <row r="78" spans="3:6" hidden="1" x14ac:dyDescent="0.25">
      <c r="D78" s="31"/>
    </row>
    <row r="79" spans="3:6" hidden="1" x14ac:dyDescent="0.25"/>
    <row r="80" spans="3:6" hidden="1" x14ac:dyDescent="0.25">
      <c r="C80" s="1"/>
    </row>
    <row r="81" spans="3:9" hidden="1" x14ac:dyDescent="0.25"/>
    <row r="82" spans="3:9" hidden="1" x14ac:dyDescent="0.25"/>
    <row r="83" spans="3:9" hidden="1" x14ac:dyDescent="0.25"/>
    <row r="84" spans="3:9" ht="15.75" hidden="1" customHeight="1" x14ac:dyDescent="0.25"/>
    <row r="85" spans="3:9" ht="15" hidden="1" customHeight="1" x14ac:dyDescent="0.25">
      <c r="C85" s="25"/>
      <c r="D85" s="25"/>
      <c r="E85" s="40"/>
      <c r="F85" s="40"/>
      <c r="G85" s="40"/>
      <c r="H85" s="40"/>
      <c r="I85" s="40"/>
    </row>
    <row r="86" spans="3:9" ht="17.25" hidden="1" customHeight="1" x14ac:dyDescent="0.25"/>
    <row r="87" spans="3:9" ht="16.5" hidden="1" customHeight="1" x14ac:dyDescent="0.25"/>
    <row r="88" spans="3:9" ht="15" hidden="1" customHeight="1" x14ac:dyDescent="0.25"/>
    <row r="89" spans="3:9" ht="17.25" hidden="1" customHeight="1" x14ac:dyDescent="0.25"/>
    <row r="90" spans="3:9" ht="22.5" hidden="1" customHeight="1" x14ac:dyDescent="0.25"/>
    <row r="91" spans="3:9" ht="16.5" hidden="1" customHeight="1" thickBot="1" x14ac:dyDescent="0.3">
      <c r="C91" s="1" t="s">
        <v>44</v>
      </c>
      <c r="E91"/>
      <c r="F91"/>
    </row>
    <row r="92" spans="3:9" ht="0.75" hidden="1" customHeight="1" x14ac:dyDescent="0.25">
      <c r="D92" s="42" t="s">
        <v>45</v>
      </c>
      <c r="E92" s="43">
        <v>3866</v>
      </c>
      <c r="F92" s="43"/>
      <c r="G92" s="86">
        <v>3866</v>
      </c>
      <c r="H92" s="86">
        <v>3915</v>
      </c>
      <c r="I92" s="91">
        <v>3965</v>
      </c>
    </row>
    <row r="93" spans="3:9" ht="15" hidden="1" customHeight="1" x14ac:dyDescent="0.25">
      <c r="D93" s="44" t="s">
        <v>46</v>
      </c>
      <c r="E93" s="41">
        <v>11227</v>
      </c>
      <c r="F93" s="41"/>
      <c r="G93" s="85" t="e">
        <f>#REF!*1.03</f>
        <v>#REF!</v>
      </c>
      <c r="H93" s="85" t="e">
        <f>G93*1.03</f>
        <v>#REF!</v>
      </c>
      <c r="I93" s="92" t="e">
        <f>H93*1.03</f>
        <v>#REF!</v>
      </c>
    </row>
    <row r="94" spans="3:9" ht="0.75" customHeight="1" x14ac:dyDescent="0.25">
      <c r="D94" s="226" t="s">
        <v>47</v>
      </c>
      <c r="E94" s="227">
        <v>320</v>
      </c>
      <c r="F94" s="227"/>
      <c r="G94" s="227">
        <v>400</v>
      </c>
      <c r="H94" s="228"/>
      <c r="I94" s="229"/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5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M4" sqref="M4"/>
    </sheetView>
  </sheetViews>
  <sheetFormatPr defaultColWidth="8.85546875" defaultRowHeight="15" x14ac:dyDescent="0.25"/>
  <cols>
    <col min="1" max="1" width="5.42578125" customWidth="1"/>
    <col min="2" max="2" width="7.85546875" customWidth="1"/>
    <col min="3" max="3" width="15.85546875" customWidth="1"/>
    <col min="4" max="4" width="10" customWidth="1"/>
    <col min="5" max="5" width="9.42578125" customWidth="1"/>
    <col min="6" max="6" width="11.140625" customWidth="1"/>
    <col min="7" max="11" width="11.42578125" customWidth="1"/>
    <col min="14" max="14" width="12.5703125" customWidth="1"/>
    <col min="18" max="18" width="12.42578125" customWidth="1"/>
    <col min="19" max="19" width="9.85546875" customWidth="1"/>
    <col min="22" max="22" width="12.42578125" customWidth="1"/>
    <col min="23" max="23" width="9.7109375" customWidth="1"/>
  </cols>
  <sheetData>
    <row r="1" spans="1:23" s="1" customFormat="1" x14ac:dyDescent="0.25">
      <c r="A1" s="348"/>
      <c r="B1" s="349"/>
      <c r="C1" s="350"/>
      <c r="D1" s="346" t="s">
        <v>409</v>
      </c>
      <c r="E1" s="346"/>
      <c r="F1" s="346"/>
      <c r="G1" s="346"/>
      <c r="H1" s="346" t="s">
        <v>428</v>
      </c>
      <c r="I1" s="346"/>
      <c r="J1" s="346"/>
      <c r="K1" s="346"/>
      <c r="L1" s="346" t="s">
        <v>430</v>
      </c>
      <c r="M1" s="346"/>
      <c r="N1" s="346"/>
      <c r="O1" s="346"/>
      <c r="P1" s="345" t="s">
        <v>402</v>
      </c>
      <c r="Q1" s="346"/>
      <c r="R1" s="346"/>
      <c r="S1" s="346"/>
      <c r="T1" s="345" t="s">
        <v>411</v>
      </c>
      <c r="U1" s="346"/>
      <c r="V1" s="346"/>
      <c r="W1" s="347"/>
    </row>
    <row r="2" spans="1:23" ht="15.75" thickBot="1" x14ac:dyDescent="0.3">
      <c r="A2" s="351"/>
      <c r="B2" s="352"/>
      <c r="C2" s="353"/>
      <c r="D2" s="237" t="s">
        <v>20</v>
      </c>
      <c r="E2" s="238" t="s">
        <v>3</v>
      </c>
      <c r="F2" s="238" t="s">
        <v>17</v>
      </c>
      <c r="G2" s="239" t="s">
        <v>49</v>
      </c>
      <c r="H2" s="237" t="s">
        <v>20</v>
      </c>
      <c r="I2" s="238" t="s">
        <v>3</v>
      </c>
      <c r="J2" s="238" t="s">
        <v>17</v>
      </c>
      <c r="K2" s="239" t="s">
        <v>49</v>
      </c>
      <c r="L2" s="238" t="s">
        <v>20</v>
      </c>
      <c r="M2" s="238" t="s">
        <v>3</v>
      </c>
      <c r="N2" s="238" t="s">
        <v>17</v>
      </c>
      <c r="O2" s="240" t="s">
        <v>49</v>
      </c>
      <c r="P2" s="237" t="s">
        <v>20</v>
      </c>
      <c r="Q2" s="238" t="s">
        <v>3</v>
      </c>
      <c r="R2" s="238" t="s">
        <v>17</v>
      </c>
      <c r="S2" s="240" t="s">
        <v>49</v>
      </c>
      <c r="T2" s="237" t="s">
        <v>20</v>
      </c>
      <c r="U2" s="238" t="s">
        <v>3</v>
      </c>
      <c r="V2" s="238" t="s">
        <v>17</v>
      </c>
      <c r="W2" s="239" t="s">
        <v>49</v>
      </c>
    </row>
    <row r="3" spans="1:23" s="1" customFormat="1" ht="15.75" thickBot="1" x14ac:dyDescent="0.3">
      <c r="A3" s="63" t="s">
        <v>50</v>
      </c>
      <c r="B3" s="64"/>
      <c r="C3" s="68"/>
      <c r="D3" s="230">
        <v>125879.71399999953</v>
      </c>
      <c r="E3" s="77">
        <v>13.57452</v>
      </c>
      <c r="F3" s="77">
        <v>3890.2847200000001</v>
      </c>
      <c r="G3" s="78">
        <v>121975.85475999952</v>
      </c>
      <c r="H3" s="230">
        <f t="shared" ref="H3:K3" si="0">H4</f>
        <v>135739.53299999997</v>
      </c>
      <c r="I3" s="77">
        <f t="shared" si="0"/>
        <v>3</v>
      </c>
      <c r="J3" s="77">
        <f t="shared" si="0"/>
        <v>5332</v>
      </c>
      <c r="K3" s="78">
        <f t="shared" si="0"/>
        <v>130404.53299999998</v>
      </c>
      <c r="L3" s="77">
        <f t="shared" ref="L3:W3" si="1">L4</f>
        <v>153899.5149999967</v>
      </c>
      <c r="M3" s="77">
        <f t="shared" si="1"/>
        <v>12</v>
      </c>
      <c r="N3" s="77">
        <f t="shared" si="1"/>
        <v>10510</v>
      </c>
      <c r="O3" s="77">
        <f t="shared" si="1"/>
        <v>143377.5149999967</v>
      </c>
      <c r="P3" s="230">
        <f t="shared" si="1"/>
        <v>163187.24143726038</v>
      </c>
      <c r="Q3" s="77">
        <f t="shared" si="1"/>
        <v>120.06</v>
      </c>
      <c r="R3" s="77">
        <f t="shared" si="1"/>
        <v>2670.3</v>
      </c>
      <c r="S3" s="77">
        <f t="shared" si="1"/>
        <v>160396.8814372604</v>
      </c>
      <c r="T3" s="230">
        <f t="shared" si="1"/>
        <v>171540.72519764554</v>
      </c>
      <c r="U3" s="77">
        <f t="shared" si="1"/>
        <v>123.6618</v>
      </c>
      <c r="V3" s="77">
        <f t="shared" si="1"/>
        <v>2750.4090000000001</v>
      </c>
      <c r="W3" s="78">
        <f t="shared" si="1"/>
        <v>167784.32989096138</v>
      </c>
    </row>
    <row r="4" spans="1:23" x14ac:dyDescent="0.25">
      <c r="A4" s="20" t="s">
        <v>51</v>
      </c>
      <c r="B4" s="16" t="s">
        <v>52</v>
      </c>
      <c r="C4" s="69"/>
      <c r="D4" s="80">
        <v>125879.71399999953</v>
      </c>
      <c r="E4" s="241">
        <v>13.57452</v>
      </c>
      <c r="F4" s="241">
        <v>3890.2847200000001</v>
      </c>
      <c r="G4" s="74">
        <v>121975.85475999952</v>
      </c>
      <c r="H4" s="61">
        <f t="shared" ref="H4:K4" si="2">SUM(H5:H7)</f>
        <v>135739.53299999997</v>
      </c>
      <c r="I4" s="76">
        <f t="shared" si="2"/>
        <v>3</v>
      </c>
      <c r="J4" s="76">
        <f t="shared" si="2"/>
        <v>5332</v>
      </c>
      <c r="K4" s="73">
        <f t="shared" si="2"/>
        <v>130404.53299999998</v>
      </c>
      <c r="L4" s="241">
        <f t="shared" ref="L4:W4" si="3">SUM(L5:L7)</f>
        <v>153899.5149999967</v>
      </c>
      <c r="M4" s="241">
        <f t="shared" si="3"/>
        <v>12</v>
      </c>
      <c r="N4" s="241">
        <f t="shared" si="3"/>
        <v>10510</v>
      </c>
      <c r="O4" s="241">
        <f t="shared" si="3"/>
        <v>143377.5149999967</v>
      </c>
      <c r="P4" s="80">
        <f t="shared" si="3"/>
        <v>163187.24143726038</v>
      </c>
      <c r="Q4" s="275">
        <f t="shared" si="3"/>
        <v>120.06</v>
      </c>
      <c r="R4" s="275">
        <f t="shared" si="3"/>
        <v>2670.3</v>
      </c>
      <c r="S4" s="275">
        <f t="shared" si="3"/>
        <v>160396.8814372604</v>
      </c>
      <c r="T4" s="61">
        <f t="shared" si="3"/>
        <v>171540.72519764554</v>
      </c>
      <c r="U4" s="76">
        <f t="shared" si="3"/>
        <v>123.6618</v>
      </c>
      <c r="V4" s="76">
        <f t="shared" si="3"/>
        <v>2750.4090000000001</v>
      </c>
      <c r="W4" s="73">
        <f t="shared" si="3"/>
        <v>167784.32989096138</v>
      </c>
    </row>
    <row r="5" spans="1:23" x14ac:dyDescent="0.25">
      <c r="A5" s="8"/>
      <c r="B5" t="s">
        <v>53</v>
      </c>
      <c r="C5" s="221" t="s">
        <v>54</v>
      </c>
      <c r="D5" s="107">
        <v>114112.82999999954</v>
      </c>
      <c r="E5" s="31">
        <v>9.8465799999999994</v>
      </c>
      <c r="F5" s="31">
        <v>2142.558</v>
      </c>
      <c r="G5" s="75">
        <v>111960.42541999953</v>
      </c>
      <c r="H5" s="265">
        <f>123677.812</f>
        <v>123677.81200000001</v>
      </c>
      <c r="I5" s="340">
        <v>3</v>
      </c>
      <c r="J5" s="340">
        <f>3031</f>
        <v>3031</v>
      </c>
      <c r="K5" s="285">
        <f>H5-I5-J5</f>
        <v>120643.81200000001</v>
      </c>
      <c r="L5" s="87">
        <v>141008.61899999672</v>
      </c>
      <c r="M5" s="87">
        <v>12</v>
      </c>
      <c r="N5" s="87">
        <v>7991</v>
      </c>
      <c r="O5" s="87">
        <f>L5-M5-N5</f>
        <v>133005.61899999672</v>
      </c>
      <c r="P5" s="107">
        <v>149653.76174775331</v>
      </c>
      <c r="Q5" s="31">
        <v>120.06</v>
      </c>
      <c r="R5" s="31">
        <v>0</v>
      </c>
      <c r="S5" s="31">
        <f>P5-Q5-R5</f>
        <v>149533.70174775331</v>
      </c>
      <c r="T5" s="265">
        <v>157432.84597754129</v>
      </c>
      <c r="U5" s="276">
        <v>123.6618</v>
      </c>
      <c r="V5" s="276">
        <v>0</v>
      </c>
      <c r="W5" s="75">
        <v>157309.18417754129</v>
      </c>
    </row>
    <row r="6" spans="1:23" x14ac:dyDescent="0.25">
      <c r="A6" s="8"/>
      <c r="B6" t="s">
        <v>55</v>
      </c>
      <c r="C6" s="221" t="s">
        <v>56</v>
      </c>
      <c r="D6" s="107">
        <v>6331.9400000000014</v>
      </c>
      <c r="E6" s="31">
        <v>3.7279400000000007</v>
      </c>
      <c r="F6" s="31">
        <v>1501.2267200000001</v>
      </c>
      <c r="G6" s="75">
        <v>4826.9853400000011</v>
      </c>
      <c r="H6" s="265">
        <v>5855.880000000001</v>
      </c>
      <c r="I6" s="340">
        <v>0</v>
      </c>
      <c r="J6" s="340">
        <v>2301</v>
      </c>
      <c r="K6" s="285">
        <f t="shared" ref="K6:K7" si="4">H6-I6-J6</f>
        <v>3554.880000000001</v>
      </c>
      <c r="L6" s="87">
        <v>5680.2039999999997</v>
      </c>
      <c r="M6" s="87">
        <v>0</v>
      </c>
      <c r="N6" s="87">
        <v>2519</v>
      </c>
      <c r="O6" s="87">
        <f t="shared" ref="O6:O7" si="5">L6-M6-N6</f>
        <v>3161.2039999999997</v>
      </c>
      <c r="P6" s="107">
        <v>6277.3441076144591</v>
      </c>
      <c r="Q6" s="31">
        <v>0</v>
      </c>
      <c r="R6" s="31">
        <v>2670.3</v>
      </c>
      <c r="S6" s="31">
        <f t="shared" ref="S6:S7" si="6">P6-Q6-R6</f>
        <v>3607.0441076144589</v>
      </c>
      <c r="T6" s="107">
        <v>6471.7335066841624</v>
      </c>
      <c r="U6" s="276">
        <v>0</v>
      </c>
      <c r="V6" s="276">
        <v>2750.4090000000001</v>
      </c>
      <c r="W6" s="75">
        <v>2839</v>
      </c>
    </row>
    <row r="7" spans="1:23" s="1" customFormat="1" ht="15.75" thickBot="1" x14ac:dyDescent="0.3">
      <c r="A7" s="8"/>
      <c r="B7" t="s">
        <v>57</v>
      </c>
      <c r="C7" s="221" t="s">
        <v>58</v>
      </c>
      <c r="D7" s="107">
        <v>5434.9439999999868</v>
      </c>
      <c r="E7" s="31">
        <v>0</v>
      </c>
      <c r="F7" s="31">
        <v>246.5</v>
      </c>
      <c r="G7" s="75">
        <v>5188.4439999999868</v>
      </c>
      <c r="H7" s="265">
        <v>6205.8409999999703</v>
      </c>
      <c r="I7" s="340">
        <v>0</v>
      </c>
      <c r="J7" s="340">
        <v>0</v>
      </c>
      <c r="K7" s="285">
        <f t="shared" si="4"/>
        <v>6205.8409999999703</v>
      </c>
      <c r="L7" s="87">
        <v>7210.6919999999927</v>
      </c>
      <c r="M7" s="87">
        <v>0</v>
      </c>
      <c r="N7" s="87">
        <v>0</v>
      </c>
      <c r="O7" s="87">
        <f t="shared" si="5"/>
        <v>7210.6919999999927</v>
      </c>
      <c r="P7" s="107">
        <v>7256.1355818926268</v>
      </c>
      <c r="Q7" s="31">
        <v>0</v>
      </c>
      <c r="R7" s="31">
        <v>0</v>
      </c>
      <c r="S7" s="31">
        <f t="shared" si="6"/>
        <v>7256.1355818926268</v>
      </c>
      <c r="T7" s="232">
        <v>7636.1457134200873</v>
      </c>
      <c r="U7" s="242">
        <v>0</v>
      </c>
      <c r="V7" s="242">
        <v>0</v>
      </c>
      <c r="W7" s="82">
        <v>7636.1457134200873</v>
      </c>
    </row>
    <row r="8" spans="1:23" s="16" customFormat="1" ht="15.75" thickBot="1" x14ac:dyDescent="0.3">
      <c r="A8" s="72" t="s">
        <v>59</v>
      </c>
      <c r="B8" s="66"/>
      <c r="C8" s="71"/>
      <c r="D8" s="230">
        <f t="shared" ref="D8:G8" si="7">D9+D12+D15+D18+D21+D24+D28+D32+D35</f>
        <v>53345.584999999999</v>
      </c>
      <c r="E8" s="77">
        <f t="shared" si="7"/>
        <v>41914.614419999998</v>
      </c>
      <c r="F8" s="77">
        <f t="shared" si="7"/>
        <v>5009.1256599999997</v>
      </c>
      <c r="G8" s="78">
        <f t="shared" si="7"/>
        <v>6421.8449199999886</v>
      </c>
      <c r="H8" s="230">
        <f t="shared" ref="H8:K8" si="8">H9+H12+H15+H18+H21+H24+H28+H32+H35</f>
        <v>61035.072039999999</v>
      </c>
      <c r="I8" s="77">
        <f t="shared" si="8"/>
        <v>55270.221519999999</v>
      </c>
      <c r="J8" s="77">
        <f t="shared" si="8"/>
        <v>4595.4034600000014</v>
      </c>
      <c r="K8" s="78">
        <f t="shared" si="8"/>
        <v>1169.4470600000059</v>
      </c>
      <c r="L8" s="77">
        <f t="shared" ref="L8:W8" si="9">L9+L12+L15+L18+L21+L24+L28+L32+L35</f>
        <v>65989.763920000012</v>
      </c>
      <c r="M8" s="77">
        <f>M9+M12+M15+M18+M21+M24+M28+M32+M35</f>
        <v>57205.160370000041</v>
      </c>
      <c r="N8" s="77">
        <f t="shared" si="9"/>
        <v>6968.9856499999987</v>
      </c>
      <c r="O8" s="77">
        <f>O9+O12+O15+O18+O21+O24+O28+O32+O35</f>
        <v>1815.6178999999647</v>
      </c>
      <c r="P8" s="230">
        <f t="shared" si="9"/>
        <v>68680.524740341716</v>
      </c>
      <c r="Q8" s="77">
        <f t="shared" si="9"/>
        <v>59729.263744999997</v>
      </c>
      <c r="R8" s="77">
        <f t="shared" si="9"/>
        <v>5617.0749999999989</v>
      </c>
      <c r="S8" s="77">
        <f t="shared" si="9"/>
        <v>3334.1859953417079</v>
      </c>
      <c r="T8" s="230">
        <f t="shared" si="9"/>
        <v>70841.301287572845</v>
      </c>
      <c r="U8" s="77">
        <f t="shared" si="9"/>
        <v>61516.341657349993</v>
      </c>
      <c r="V8" s="77">
        <f>V9+V12+V15+V18+V21+V24+V28+V32+V35</f>
        <v>5783.0372500000003</v>
      </c>
      <c r="W8" s="78">
        <f t="shared" si="9"/>
        <v>3541.9223802228371</v>
      </c>
    </row>
    <row r="9" spans="1:23" x14ac:dyDescent="0.25">
      <c r="A9" s="20" t="s">
        <v>60</v>
      </c>
      <c r="B9" s="16" t="s">
        <v>61</v>
      </c>
      <c r="C9" s="69"/>
      <c r="D9" s="61">
        <v>6198.1949999999906</v>
      </c>
      <c r="E9" s="76">
        <v>0</v>
      </c>
      <c r="F9" s="76">
        <v>606.88467000000003</v>
      </c>
      <c r="G9" s="73">
        <v>5591.3103299999893</v>
      </c>
      <c r="H9" s="80">
        <f t="shared" ref="H9:K9" si="10">SUM(H10:H11)</f>
        <v>7155.4239999999991</v>
      </c>
      <c r="I9" s="275">
        <f t="shared" si="10"/>
        <v>0</v>
      </c>
      <c r="J9" s="275">
        <f t="shared" si="10"/>
        <v>704.92273999999998</v>
      </c>
      <c r="K9" s="74">
        <f t="shared" si="10"/>
        <v>6450.5012599999991</v>
      </c>
      <c r="L9" s="241">
        <f t="shared" ref="L9:W9" si="11">SUM(L10:L11)</f>
        <v>7729</v>
      </c>
      <c r="M9" s="241">
        <f t="shared" si="11"/>
        <v>0</v>
      </c>
      <c r="N9" s="241">
        <f t="shared" si="11"/>
        <v>837</v>
      </c>
      <c r="O9" s="241">
        <f t="shared" si="11"/>
        <v>6892</v>
      </c>
      <c r="P9" s="61">
        <f t="shared" si="11"/>
        <v>8455.8879803417185</v>
      </c>
      <c r="Q9" s="241">
        <f t="shared" si="11"/>
        <v>0</v>
      </c>
      <c r="R9" s="241">
        <f t="shared" si="11"/>
        <v>853.35749999999985</v>
      </c>
      <c r="S9" s="275">
        <f t="shared" si="11"/>
        <v>7602.5304803417193</v>
      </c>
      <c r="T9" s="61">
        <f t="shared" si="11"/>
        <v>8836.0254247728371</v>
      </c>
      <c r="U9" s="76">
        <f t="shared" si="11"/>
        <v>0</v>
      </c>
      <c r="V9" s="76">
        <f t="shared" si="11"/>
        <v>878.95822500000008</v>
      </c>
      <c r="W9" s="73">
        <f t="shared" si="11"/>
        <v>7957.0671997728368</v>
      </c>
    </row>
    <row r="10" spans="1:23" x14ac:dyDescent="0.25">
      <c r="A10" s="8"/>
      <c r="B10" t="s">
        <v>62</v>
      </c>
      <c r="C10" s="221" t="s">
        <v>63</v>
      </c>
      <c r="D10" s="107">
        <v>378.98900000000003</v>
      </c>
      <c r="E10" s="276">
        <v>0</v>
      </c>
      <c r="F10" s="276">
        <v>0</v>
      </c>
      <c r="G10" s="75">
        <v>378.98900000000003</v>
      </c>
      <c r="H10" s="265">
        <v>395.39000000000004</v>
      </c>
      <c r="I10" s="340">
        <v>0</v>
      </c>
      <c r="J10" s="340">
        <v>0</v>
      </c>
      <c r="K10" s="285">
        <f>H10-I10-J10</f>
        <v>395.39000000000004</v>
      </c>
      <c r="L10" s="87">
        <v>465</v>
      </c>
      <c r="M10" s="87">
        <v>0</v>
      </c>
      <c r="N10" s="87">
        <v>0</v>
      </c>
      <c r="O10" s="87">
        <f>L10-M10-N10</f>
        <v>465</v>
      </c>
      <c r="P10" s="107">
        <v>424.35</v>
      </c>
      <c r="Q10" s="31">
        <v>0</v>
      </c>
      <c r="R10" s="31">
        <v>0</v>
      </c>
      <c r="S10" s="276">
        <f>P10-Q10-R10</f>
        <v>424.35</v>
      </c>
      <c r="T10" s="107">
        <v>437.08050000000003</v>
      </c>
      <c r="U10" s="276">
        <v>0</v>
      </c>
      <c r="V10" s="276">
        <v>0</v>
      </c>
      <c r="W10" s="75">
        <f>T10-U10-V10</f>
        <v>437.08050000000003</v>
      </c>
    </row>
    <row r="11" spans="1:23" s="16" customFormat="1" x14ac:dyDescent="0.25">
      <c r="A11" s="8"/>
      <c r="B11" t="s">
        <v>64</v>
      </c>
      <c r="C11" s="221" t="s">
        <v>65</v>
      </c>
      <c r="D11" s="107">
        <v>5819.2059999999901</v>
      </c>
      <c r="E11" s="276">
        <v>0</v>
      </c>
      <c r="F11" s="276">
        <v>606.88467000000003</v>
      </c>
      <c r="G11" s="75">
        <v>5212.3213299999898</v>
      </c>
      <c r="H11" s="265">
        <v>6760.0339999999987</v>
      </c>
      <c r="I11" s="340">
        <v>0</v>
      </c>
      <c r="J11" s="340">
        <v>704.92273999999998</v>
      </c>
      <c r="K11" s="285">
        <f t="shared" ref="K11:K41" si="12">H11-I11-J11</f>
        <v>6055.1112599999988</v>
      </c>
      <c r="L11" s="87">
        <v>7264</v>
      </c>
      <c r="M11" s="87">
        <v>0</v>
      </c>
      <c r="N11" s="87">
        <v>837</v>
      </c>
      <c r="O11" s="87">
        <f t="shared" ref="O11:O41" si="13">L11-M11-N11</f>
        <v>6427</v>
      </c>
      <c r="P11" s="107">
        <v>8031.537980341719</v>
      </c>
      <c r="Q11" s="31">
        <v>0</v>
      </c>
      <c r="R11" s="31">
        <v>853.35749999999985</v>
      </c>
      <c r="S11" s="276">
        <f>P11-Q11-R11</f>
        <v>7178.180480341719</v>
      </c>
      <c r="T11" s="107">
        <v>8398.9449247728371</v>
      </c>
      <c r="U11" s="276">
        <v>0</v>
      </c>
      <c r="V11" s="276">
        <v>878.95822500000008</v>
      </c>
      <c r="W11" s="75">
        <f>T11-U11-V11</f>
        <v>7519.9866997728368</v>
      </c>
    </row>
    <row r="12" spans="1:23" x14ac:dyDescent="0.25">
      <c r="A12" s="20" t="s">
        <v>66</v>
      </c>
      <c r="B12" s="16" t="s">
        <v>67</v>
      </c>
      <c r="C12" s="69"/>
      <c r="D12" s="80">
        <v>9816.474000000002</v>
      </c>
      <c r="E12" s="275">
        <v>17.265239999999991</v>
      </c>
      <c r="F12" s="275">
        <v>269.49158</v>
      </c>
      <c r="G12" s="74">
        <v>9529.7171800000033</v>
      </c>
      <c r="H12" s="80">
        <f t="shared" ref="H12:K12" si="14">SUM(H13:H14)</f>
        <v>10868.569999999996</v>
      </c>
      <c r="I12" s="275">
        <f t="shared" si="14"/>
        <v>52.437630000000041</v>
      </c>
      <c r="J12" s="275">
        <f t="shared" si="14"/>
        <v>279.81565999999998</v>
      </c>
      <c r="K12" s="74">
        <f t="shared" si="14"/>
        <v>10536.316709999996</v>
      </c>
      <c r="L12" s="241">
        <f t="shared" ref="L12:W12" si="15">SUM(L13:L14)</f>
        <v>13136.729499999999</v>
      </c>
      <c r="M12" s="241">
        <f t="shared" si="15"/>
        <v>1</v>
      </c>
      <c r="N12" s="241">
        <f t="shared" si="15"/>
        <v>715.74602999999991</v>
      </c>
      <c r="O12" s="241">
        <f t="shared" si="15"/>
        <v>12419.983469999999</v>
      </c>
      <c r="P12" s="80">
        <f t="shared" si="15"/>
        <v>14370.048045</v>
      </c>
      <c r="Q12" s="241">
        <f t="shared" si="15"/>
        <v>0</v>
      </c>
      <c r="R12" s="241">
        <f t="shared" si="15"/>
        <v>155.25</v>
      </c>
      <c r="S12" s="275">
        <f t="shared" si="15"/>
        <v>14214.798045</v>
      </c>
      <c r="T12" s="80">
        <f t="shared" si="15"/>
        <v>14800.099486350002</v>
      </c>
      <c r="U12" s="275">
        <f t="shared" si="15"/>
        <v>0</v>
      </c>
      <c r="V12" s="275">
        <f t="shared" si="15"/>
        <v>159.9075</v>
      </c>
      <c r="W12" s="74">
        <f t="shared" si="15"/>
        <v>14640.191986350001</v>
      </c>
    </row>
    <row r="13" spans="1:23" x14ac:dyDescent="0.25">
      <c r="A13" s="8"/>
      <c r="B13" t="s">
        <v>68</v>
      </c>
      <c r="C13" s="221" t="s">
        <v>69</v>
      </c>
      <c r="D13" s="107">
        <v>4890.1310000000003</v>
      </c>
      <c r="E13" s="276">
        <v>3.3498500000000004</v>
      </c>
      <c r="F13" s="276">
        <v>159.7724</v>
      </c>
      <c r="G13" s="75">
        <v>4727.0087500000009</v>
      </c>
      <c r="H13" s="265">
        <v>5390.6959999999963</v>
      </c>
      <c r="I13" s="340">
        <v>1.3322799999999999</v>
      </c>
      <c r="J13" s="340">
        <v>33.835909999999998</v>
      </c>
      <c r="K13" s="285">
        <f t="shared" si="12"/>
        <v>5355.5278099999969</v>
      </c>
      <c r="L13" s="87">
        <v>6170.7294999999995</v>
      </c>
      <c r="M13" s="87">
        <v>0</v>
      </c>
      <c r="N13" s="87">
        <v>294.79922999999997</v>
      </c>
      <c r="O13" s="87">
        <f t="shared" si="13"/>
        <v>5875.9302699999998</v>
      </c>
      <c r="P13" s="107">
        <v>6322.6658400000006</v>
      </c>
      <c r="Q13" s="31">
        <v>0</v>
      </c>
      <c r="R13" s="31">
        <v>0</v>
      </c>
      <c r="S13" s="276">
        <f>P13-Q13-R13</f>
        <v>6322.6658400000006</v>
      </c>
      <c r="T13" s="107">
        <v>6511.295815200001</v>
      </c>
      <c r="U13" s="276">
        <v>0</v>
      </c>
      <c r="V13" s="276">
        <v>0</v>
      </c>
      <c r="W13" s="75">
        <f>T13-U13-V13</f>
        <v>6511.295815200001</v>
      </c>
    </row>
    <row r="14" spans="1:23" s="16" customFormat="1" x14ac:dyDescent="0.25">
      <c r="A14" s="8"/>
      <c r="B14" t="s">
        <v>70</v>
      </c>
      <c r="C14" s="221" t="s">
        <v>71</v>
      </c>
      <c r="D14" s="107">
        <v>4926.3430000000017</v>
      </c>
      <c r="E14" s="276">
        <v>13.91538999999999</v>
      </c>
      <c r="F14" s="276">
        <v>109.71917999999999</v>
      </c>
      <c r="G14" s="75">
        <v>4802.7084300000015</v>
      </c>
      <c r="H14" s="265">
        <v>5477.8739999999989</v>
      </c>
      <c r="I14" s="340">
        <v>51.105350000000044</v>
      </c>
      <c r="J14" s="340">
        <v>245.97975</v>
      </c>
      <c r="K14" s="285">
        <f t="shared" si="12"/>
        <v>5180.7888999999986</v>
      </c>
      <c r="L14" s="87">
        <v>6966</v>
      </c>
      <c r="M14" s="87">
        <v>1</v>
      </c>
      <c r="N14" s="87">
        <v>420.94679999999994</v>
      </c>
      <c r="O14" s="87">
        <f t="shared" si="13"/>
        <v>6544.0532000000003</v>
      </c>
      <c r="P14" s="107">
        <v>8047.3822049999999</v>
      </c>
      <c r="Q14" s="31">
        <v>0</v>
      </c>
      <c r="R14" s="31">
        <v>155.25</v>
      </c>
      <c r="S14" s="276">
        <f>P14-Q14-R14</f>
        <v>7892.1322049999999</v>
      </c>
      <c r="T14" s="107">
        <v>8288.8036711500008</v>
      </c>
      <c r="U14" s="276">
        <v>0</v>
      </c>
      <c r="V14" s="276">
        <v>159.9075</v>
      </c>
      <c r="W14" s="75">
        <f>T14-U14-V14</f>
        <v>8128.8961711500006</v>
      </c>
    </row>
    <row r="15" spans="1:23" x14ac:dyDescent="0.25">
      <c r="A15" s="20" t="s">
        <v>72</v>
      </c>
      <c r="B15" s="16" t="s">
        <v>73</v>
      </c>
      <c r="C15" s="69"/>
      <c r="D15" s="80">
        <v>4906.6279999999988</v>
      </c>
      <c r="E15" s="275">
        <v>729.02395000000001</v>
      </c>
      <c r="F15" s="275">
        <v>211.83982999999998</v>
      </c>
      <c r="G15" s="74">
        <v>3965.7642199999982</v>
      </c>
      <c r="H15" s="80">
        <f t="shared" ref="H15:K15" si="16">SUM(H16:H17)</f>
        <v>6044.7760099999969</v>
      </c>
      <c r="I15" s="275">
        <f t="shared" si="16"/>
        <v>1345.2849700000002</v>
      </c>
      <c r="J15" s="275">
        <f t="shared" si="16"/>
        <v>87.468189999999993</v>
      </c>
      <c r="K15" s="74">
        <f t="shared" si="16"/>
        <v>4612.0228499999967</v>
      </c>
      <c r="L15" s="241">
        <f t="shared" ref="L15:W15" si="17">SUM(L16:L17)</f>
        <v>5787</v>
      </c>
      <c r="M15" s="241">
        <f t="shared" si="17"/>
        <v>480</v>
      </c>
      <c r="N15" s="241">
        <f t="shared" si="17"/>
        <v>24</v>
      </c>
      <c r="O15" s="241">
        <f t="shared" si="17"/>
        <v>5283</v>
      </c>
      <c r="P15" s="80">
        <f t="shared" si="17"/>
        <v>5553.0732400000006</v>
      </c>
      <c r="Q15" s="241">
        <f t="shared" si="17"/>
        <v>13.454999999999998</v>
      </c>
      <c r="R15" s="241">
        <f t="shared" si="17"/>
        <v>463.67999999999995</v>
      </c>
      <c r="S15" s="275">
        <f t="shared" si="17"/>
        <v>5075.9382400000004</v>
      </c>
      <c r="T15" s="80">
        <f t="shared" si="17"/>
        <v>5719.6654371999994</v>
      </c>
      <c r="U15" s="275">
        <f t="shared" si="17"/>
        <v>13.858649999999999</v>
      </c>
      <c r="V15" s="275">
        <f t="shared" si="17"/>
        <v>477.59040000000005</v>
      </c>
      <c r="W15" s="74">
        <f t="shared" si="17"/>
        <v>5228.2163871999992</v>
      </c>
    </row>
    <row r="16" spans="1:23" x14ac:dyDescent="0.25">
      <c r="A16" s="8"/>
      <c r="B16" t="s">
        <v>74</v>
      </c>
      <c r="C16" s="221" t="s">
        <v>75</v>
      </c>
      <c r="D16" s="107">
        <v>4394.3979999999983</v>
      </c>
      <c r="E16" s="276">
        <v>728.96995000000004</v>
      </c>
      <c r="F16" s="276">
        <v>159.46482999999998</v>
      </c>
      <c r="G16" s="75">
        <v>3505.9632199999983</v>
      </c>
      <c r="H16" s="265">
        <v>5357.7260099999967</v>
      </c>
      <c r="I16" s="340">
        <v>1345.2849700000002</v>
      </c>
      <c r="J16" s="340">
        <v>33.701720000000002</v>
      </c>
      <c r="K16" s="285">
        <f t="shared" si="12"/>
        <v>3978.7393199999965</v>
      </c>
      <c r="L16" s="87">
        <v>5003</v>
      </c>
      <c r="M16" s="87">
        <v>480</v>
      </c>
      <c r="N16" s="87">
        <v>24</v>
      </c>
      <c r="O16" s="87">
        <f t="shared" si="13"/>
        <v>4499</v>
      </c>
      <c r="P16" s="107">
        <v>4888.6032400000004</v>
      </c>
      <c r="Q16" s="31">
        <v>13.454999999999998</v>
      </c>
      <c r="R16" s="31">
        <v>463.67999999999995</v>
      </c>
      <c r="S16" s="31">
        <f>P16-Q16-R16</f>
        <v>4411.4682400000002</v>
      </c>
      <c r="T16" s="107">
        <v>5035.2613371999996</v>
      </c>
      <c r="U16" s="276">
        <v>13.858649999999999</v>
      </c>
      <c r="V16" s="276">
        <v>477.59040000000005</v>
      </c>
      <c r="W16" s="75">
        <f>T16-U16-V16</f>
        <v>4543.8122871999994</v>
      </c>
    </row>
    <row r="17" spans="1:23" s="16" customFormat="1" x14ac:dyDescent="0.25">
      <c r="A17" s="8"/>
      <c r="B17" t="s">
        <v>76</v>
      </c>
      <c r="C17" s="221" t="s">
        <v>77</v>
      </c>
      <c r="D17" s="107">
        <v>512.23</v>
      </c>
      <c r="E17" s="276">
        <v>5.3999999999999999E-2</v>
      </c>
      <c r="F17" s="276">
        <v>52.375</v>
      </c>
      <c r="G17" s="75">
        <v>459.80100000000004</v>
      </c>
      <c r="H17" s="265">
        <v>687.05000000000018</v>
      </c>
      <c r="I17" s="340">
        <v>0</v>
      </c>
      <c r="J17" s="340">
        <v>53.766469999999998</v>
      </c>
      <c r="K17" s="285">
        <f t="shared" si="12"/>
        <v>633.28353000000016</v>
      </c>
      <c r="L17" s="87">
        <v>784</v>
      </c>
      <c r="M17" s="87">
        <v>0</v>
      </c>
      <c r="N17" s="87">
        <v>0</v>
      </c>
      <c r="O17" s="87">
        <f t="shared" si="13"/>
        <v>784</v>
      </c>
      <c r="P17" s="107">
        <v>664.47</v>
      </c>
      <c r="Q17" s="31">
        <v>0</v>
      </c>
      <c r="R17" s="31">
        <v>0</v>
      </c>
      <c r="S17" s="31">
        <f>P17-Q17-R17</f>
        <v>664.47</v>
      </c>
      <c r="T17" s="107">
        <v>684.40409999999997</v>
      </c>
      <c r="U17" s="276">
        <v>0</v>
      </c>
      <c r="V17" s="276">
        <v>0</v>
      </c>
      <c r="W17" s="75">
        <f>T17-U17-V17</f>
        <v>684.40409999999997</v>
      </c>
    </row>
    <row r="18" spans="1:23" x14ac:dyDescent="0.25">
      <c r="A18" s="20" t="s">
        <v>78</v>
      </c>
      <c r="B18" s="16" t="s">
        <v>79</v>
      </c>
      <c r="C18" s="69"/>
      <c r="D18" s="80">
        <v>3969.8090000000002</v>
      </c>
      <c r="E18" s="275">
        <v>171.8107</v>
      </c>
      <c r="F18" s="275">
        <v>1079.1011800000001</v>
      </c>
      <c r="G18" s="74">
        <v>2718.8971200000001</v>
      </c>
      <c r="H18" s="80">
        <f t="shared" ref="H18:K18" si="18">SUM(H19:H20)</f>
        <v>3867.0889999999999</v>
      </c>
      <c r="I18" s="275">
        <f t="shared" si="18"/>
        <v>95.579260000000005</v>
      </c>
      <c r="J18" s="275">
        <f t="shared" si="18"/>
        <v>674.68289000000004</v>
      </c>
      <c r="K18" s="74">
        <f t="shared" si="18"/>
        <v>3096.8268500000004</v>
      </c>
      <c r="L18" s="241">
        <f t="shared" ref="L18:W18" si="19">SUM(L19:L20)</f>
        <v>5151.2240000000002</v>
      </c>
      <c r="M18" s="241">
        <f t="shared" si="19"/>
        <v>101.74808000000002</v>
      </c>
      <c r="N18" s="241">
        <f t="shared" si="19"/>
        <v>1752.99631</v>
      </c>
      <c r="O18" s="241">
        <f t="shared" si="19"/>
        <v>3296.4796100000003</v>
      </c>
      <c r="P18" s="80">
        <f t="shared" si="19"/>
        <v>5110.7643599999992</v>
      </c>
      <c r="Q18" s="241">
        <f t="shared" si="19"/>
        <v>27.944999999999997</v>
      </c>
      <c r="R18" s="241">
        <f t="shared" si="19"/>
        <v>1806.0749999999998</v>
      </c>
      <c r="S18" s="275">
        <f t="shared" si="19"/>
        <v>3276.7443599999997</v>
      </c>
      <c r="T18" s="80">
        <f t="shared" si="19"/>
        <v>5248.1872907999987</v>
      </c>
      <c r="U18" s="275">
        <f t="shared" si="19"/>
        <v>28.783349999999999</v>
      </c>
      <c r="V18" s="275">
        <f t="shared" si="19"/>
        <v>1860.2572500000001</v>
      </c>
      <c r="W18" s="74">
        <f t="shared" si="19"/>
        <v>3359.1466907999993</v>
      </c>
    </row>
    <row r="19" spans="1:23" x14ac:dyDescent="0.25">
      <c r="A19" s="8"/>
      <c r="B19" t="s">
        <v>80</v>
      </c>
      <c r="C19" s="221" t="s">
        <v>81</v>
      </c>
      <c r="D19" s="107">
        <v>2635.4479999999999</v>
      </c>
      <c r="E19" s="276">
        <v>100.28469</v>
      </c>
      <c r="F19" s="276">
        <v>623.95863000000008</v>
      </c>
      <c r="G19" s="75">
        <v>1911.2046799999998</v>
      </c>
      <c r="H19" s="265">
        <v>2151.0889999999999</v>
      </c>
      <c r="I19" s="340">
        <v>53.122990000000001</v>
      </c>
      <c r="J19" s="340">
        <v>189.68289000000001</v>
      </c>
      <c r="K19" s="285">
        <f t="shared" si="12"/>
        <v>1908.2831200000001</v>
      </c>
      <c r="L19" s="87">
        <v>2584.2249999999999</v>
      </c>
      <c r="M19" s="87">
        <v>101.74808000000002</v>
      </c>
      <c r="N19" s="87">
        <v>27.506999999999998</v>
      </c>
      <c r="O19" s="87">
        <f t="shared" si="13"/>
        <v>2454.96992</v>
      </c>
      <c r="P19" s="107">
        <v>1909.1177600000001</v>
      </c>
      <c r="Q19" s="31">
        <v>27.944999999999997</v>
      </c>
      <c r="R19" s="31">
        <v>0</v>
      </c>
      <c r="S19" s="31">
        <f>P19-Q19-R19</f>
        <v>1881.1727600000002</v>
      </c>
      <c r="T19" s="107">
        <v>1950.4912927999999</v>
      </c>
      <c r="U19" s="276">
        <v>28.783349999999999</v>
      </c>
      <c r="V19" s="276">
        <v>0</v>
      </c>
      <c r="W19" s="75">
        <f>T19-U19-V19</f>
        <v>1921.7079428</v>
      </c>
    </row>
    <row r="20" spans="1:23" s="16" customFormat="1" x14ac:dyDescent="0.25">
      <c r="A20" s="8"/>
      <c r="B20" t="s">
        <v>82</v>
      </c>
      <c r="C20" s="221" t="s">
        <v>83</v>
      </c>
      <c r="D20" s="107">
        <v>1334.3610000000003</v>
      </c>
      <c r="E20" s="276">
        <v>71.526009999999999</v>
      </c>
      <c r="F20" s="276">
        <v>455.14255000000009</v>
      </c>
      <c r="G20" s="75">
        <v>807.69244000000026</v>
      </c>
      <c r="H20" s="265">
        <v>1716</v>
      </c>
      <c r="I20" s="340">
        <v>42.456270000000004</v>
      </c>
      <c r="J20" s="340">
        <v>485</v>
      </c>
      <c r="K20" s="285">
        <f t="shared" si="12"/>
        <v>1188.5437300000001</v>
      </c>
      <c r="L20" s="87">
        <v>2566.9990000000003</v>
      </c>
      <c r="M20" s="87">
        <v>0</v>
      </c>
      <c r="N20" s="87">
        <v>1725.4893099999999</v>
      </c>
      <c r="O20" s="87">
        <f t="shared" si="13"/>
        <v>841.50969000000032</v>
      </c>
      <c r="P20" s="107">
        <v>3201.6465999999996</v>
      </c>
      <c r="Q20" s="31">
        <v>0</v>
      </c>
      <c r="R20" s="31">
        <v>1806.0749999999998</v>
      </c>
      <c r="S20" s="31">
        <f>P20-Q20-R20</f>
        <v>1395.5715999999998</v>
      </c>
      <c r="T20" s="107">
        <v>3297.6959979999992</v>
      </c>
      <c r="U20" s="276">
        <v>0</v>
      </c>
      <c r="V20" s="276">
        <v>1860.2572500000001</v>
      </c>
      <c r="W20" s="75">
        <f>T20-U20-V20</f>
        <v>1437.4387479999991</v>
      </c>
    </row>
    <row r="21" spans="1:23" x14ac:dyDescent="0.25">
      <c r="A21" s="20" t="s">
        <v>84</v>
      </c>
      <c r="B21" s="16" t="s">
        <v>85</v>
      </c>
      <c r="C21" s="69"/>
      <c r="D21" s="80">
        <v>3297.3729999999996</v>
      </c>
      <c r="E21" s="275">
        <v>1366.87167</v>
      </c>
      <c r="F21" s="275">
        <v>136.23950000000002</v>
      </c>
      <c r="G21" s="74">
        <v>1794.2618299999997</v>
      </c>
      <c r="H21" s="80">
        <f t="shared" ref="H21:K21" si="20">SUM(H22:H23)</f>
        <v>5425.6571300000005</v>
      </c>
      <c r="I21" s="275">
        <f t="shared" si="20"/>
        <v>1124.438260000001</v>
      </c>
      <c r="J21" s="275">
        <f t="shared" si="20"/>
        <v>403.27814999999998</v>
      </c>
      <c r="K21" s="74">
        <f t="shared" si="20"/>
        <v>3897.9407199999996</v>
      </c>
      <c r="L21" s="241">
        <f t="shared" ref="L21:W21" si="21">SUM(L22:L23)</f>
        <v>3112.6996499999996</v>
      </c>
      <c r="M21" s="241">
        <f t="shared" si="21"/>
        <v>1148.7269000000003</v>
      </c>
      <c r="N21" s="241">
        <f t="shared" si="21"/>
        <v>72.748620000000017</v>
      </c>
      <c r="O21" s="241">
        <f t="shared" si="21"/>
        <v>1891.2241299999996</v>
      </c>
      <c r="P21" s="80">
        <f t="shared" si="21"/>
        <v>4549.0368099999996</v>
      </c>
      <c r="Q21" s="241">
        <f t="shared" si="21"/>
        <v>1011.1949999999999</v>
      </c>
      <c r="R21" s="241">
        <f t="shared" si="21"/>
        <v>181.125</v>
      </c>
      <c r="S21" s="275">
        <f t="shared" si="21"/>
        <v>3356.7168099999999</v>
      </c>
      <c r="T21" s="80">
        <f t="shared" si="21"/>
        <v>4685.5079143000003</v>
      </c>
      <c r="U21" s="275">
        <f t="shared" si="21"/>
        <v>1041.5308499999999</v>
      </c>
      <c r="V21" s="275">
        <f t="shared" si="21"/>
        <v>186.55875</v>
      </c>
      <c r="W21" s="74">
        <f t="shared" si="21"/>
        <v>3457.4183143</v>
      </c>
    </row>
    <row r="22" spans="1:23" x14ac:dyDescent="0.25">
      <c r="A22" s="8"/>
      <c r="B22" t="s">
        <v>86</v>
      </c>
      <c r="C22" s="221" t="s">
        <v>87</v>
      </c>
      <c r="D22" s="107">
        <v>1824.683</v>
      </c>
      <c r="E22" s="276">
        <v>1259.6752100000001</v>
      </c>
      <c r="F22" s="276">
        <v>82.362000000000009</v>
      </c>
      <c r="G22" s="75">
        <v>482.64578999999986</v>
      </c>
      <c r="H22" s="265">
        <v>3567.2361900000005</v>
      </c>
      <c r="I22" s="340">
        <v>1035.0959800000012</v>
      </c>
      <c r="J22" s="340">
        <v>62.278149999999997</v>
      </c>
      <c r="K22" s="285">
        <f t="shared" si="12"/>
        <v>2469.8620599999995</v>
      </c>
      <c r="L22" s="87">
        <v>1640.8066499999995</v>
      </c>
      <c r="M22" s="87">
        <v>1073.1887100000004</v>
      </c>
      <c r="N22" s="87">
        <v>33.030930000000012</v>
      </c>
      <c r="O22" s="87">
        <f t="shared" si="13"/>
        <v>534.58700999999917</v>
      </c>
      <c r="P22" s="107">
        <v>2092.0901999999996</v>
      </c>
      <c r="Q22" s="31">
        <v>894.2399999999999</v>
      </c>
      <c r="R22" s="31">
        <v>31.049999999999997</v>
      </c>
      <c r="S22" s="31">
        <f>P22-Q22-R22</f>
        <v>1166.8001999999999</v>
      </c>
      <c r="T22" s="107">
        <v>2154.8529060000001</v>
      </c>
      <c r="U22" s="276">
        <v>921.06719999999996</v>
      </c>
      <c r="V22" s="276">
        <v>31.9815</v>
      </c>
      <c r="W22" s="75">
        <f>T22-U22-V22</f>
        <v>1201.804206</v>
      </c>
    </row>
    <row r="23" spans="1:23" s="16" customFormat="1" x14ac:dyDescent="0.25">
      <c r="A23" s="8"/>
      <c r="B23" t="s">
        <v>88</v>
      </c>
      <c r="C23" s="221" t="s">
        <v>89</v>
      </c>
      <c r="D23" s="107">
        <v>1472.6899999999998</v>
      </c>
      <c r="E23" s="276">
        <v>107.19645999999996</v>
      </c>
      <c r="F23" s="276">
        <v>53.877499999999998</v>
      </c>
      <c r="G23" s="75">
        <v>1311.6160399999999</v>
      </c>
      <c r="H23" s="265">
        <v>1858.4209400000002</v>
      </c>
      <c r="I23" s="340">
        <v>89.342279999999946</v>
      </c>
      <c r="J23" s="340">
        <v>341</v>
      </c>
      <c r="K23" s="285">
        <f t="shared" si="12"/>
        <v>1428.0786600000004</v>
      </c>
      <c r="L23" s="87">
        <v>1471.8930000000003</v>
      </c>
      <c r="M23" s="87">
        <v>75.538189999999915</v>
      </c>
      <c r="N23" s="87">
        <v>39.717689999999997</v>
      </c>
      <c r="O23" s="87">
        <f t="shared" si="13"/>
        <v>1356.6371200000003</v>
      </c>
      <c r="P23" s="107">
        <v>2456.9466099999995</v>
      </c>
      <c r="Q23" s="31">
        <v>116.95499999999998</v>
      </c>
      <c r="R23" s="31">
        <v>150.07499999999999</v>
      </c>
      <c r="S23" s="31">
        <f>P23-Q23-R23</f>
        <v>2189.9166099999998</v>
      </c>
      <c r="T23" s="107">
        <v>2530.6550082999997</v>
      </c>
      <c r="U23" s="276">
        <v>120.46365</v>
      </c>
      <c r="V23" s="276">
        <v>154.57724999999999</v>
      </c>
      <c r="W23" s="75">
        <f>T23-U23-V23</f>
        <v>2255.6141082999998</v>
      </c>
    </row>
    <row r="24" spans="1:23" x14ac:dyDescent="0.25">
      <c r="A24" s="20" t="s">
        <v>90</v>
      </c>
      <c r="B24" s="16" t="s">
        <v>91</v>
      </c>
      <c r="C24" s="69"/>
      <c r="D24" s="80">
        <v>8886.1669999999995</v>
      </c>
      <c r="E24" s="275">
        <v>3853.9029599999985</v>
      </c>
      <c r="F24" s="275">
        <v>2291.8371499999998</v>
      </c>
      <c r="G24" s="74">
        <v>2740.4268900000011</v>
      </c>
      <c r="H24" s="80">
        <f t="shared" ref="H24:K24" si="22">SUM(H25:H27)</f>
        <v>9389.8499999999985</v>
      </c>
      <c r="I24" s="275">
        <f t="shared" si="22"/>
        <v>3534.6027499999982</v>
      </c>
      <c r="J24" s="275">
        <f t="shared" si="22"/>
        <v>2051.61</v>
      </c>
      <c r="K24" s="74">
        <f t="shared" si="22"/>
        <v>3803.6372500000002</v>
      </c>
      <c r="L24" s="241">
        <f t="shared" ref="L24:W24" si="23">SUM(L25:L27)</f>
        <v>10763.142000000003</v>
      </c>
      <c r="M24" s="241">
        <f t="shared" si="23"/>
        <v>3630.4618500000001</v>
      </c>
      <c r="N24" s="241">
        <f t="shared" si="23"/>
        <v>2690.27916</v>
      </c>
      <c r="O24" s="241">
        <f t="shared" si="23"/>
        <v>4442.4009900000037</v>
      </c>
      <c r="P24" s="80">
        <f t="shared" si="23"/>
        <v>11767.49826</v>
      </c>
      <c r="Q24" s="241">
        <f t="shared" si="23"/>
        <v>3789.2275000000004</v>
      </c>
      <c r="R24" s="241">
        <f t="shared" si="23"/>
        <v>1880.1039999999998</v>
      </c>
      <c r="S24" s="275">
        <f t="shared" si="23"/>
        <v>6098.1667600000001</v>
      </c>
      <c r="T24" s="80">
        <f t="shared" si="23"/>
        <v>12111.373207799999</v>
      </c>
      <c r="U24" s="275">
        <f t="shared" si="23"/>
        <v>3898.1043249999998</v>
      </c>
      <c r="V24" s="275">
        <f>SUM(V25:V27)</f>
        <v>1933.95712</v>
      </c>
      <c r="W24" s="74">
        <f t="shared" si="23"/>
        <v>6279.3117627999982</v>
      </c>
    </row>
    <row r="25" spans="1:23" x14ac:dyDescent="0.25">
      <c r="A25" s="8"/>
      <c r="B25" t="s">
        <v>92</v>
      </c>
      <c r="C25" s="221" t="s">
        <v>93</v>
      </c>
      <c r="D25" s="107">
        <v>5570.57</v>
      </c>
      <c r="E25" s="276">
        <v>3378.0461599999994</v>
      </c>
      <c r="F25" s="276">
        <v>1687.6882499999999</v>
      </c>
      <c r="G25" s="75">
        <v>504.83559000000037</v>
      </c>
      <c r="H25" s="265">
        <v>5421.1439999999993</v>
      </c>
      <c r="I25" s="340">
        <v>3027.0142199999991</v>
      </c>
      <c r="J25" s="340">
        <v>1572.5614099999998</v>
      </c>
      <c r="K25" s="285">
        <f t="shared" si="12"/>
        <v>821.56837000000041</v>
      </c>
      <c r="L25" s="87">
        <v>5956.5230000000038</v>
      </c>
      <c r="M25" s="87">
        <v>3113.93325</v>
      </c>
      <c r="N25" s="87">
        <v>1166.0313400000002</v>
      </c>
      <c r="O25" s="87">
        <f t="shared" si="13"/>
        <v>1676.5584100000035</v>
      </c>
      <c r="P25" s="107">
        <v>6120.8795200000004</v>
      </c>
      <c r="Q25" s="31">
        <v>3367.4650000000001</v>
      </c>
      <c r="R25" s="31">
        <v>602.5</v>
      </c>
      <c r="S25" s="31">
        <f>P25-Q25-R25</f>
        <v>2150.9145200000003</v>
      </c>
      <c r="T25" s="107">
        <v>6295.3559055999986</v>
      </c>
      <c r="U25" s="276">
        <v>3463.6889499999997</v>
      </c>
      <c r="V25" s="276">
        <v>618.02499999999998</v>
      </c>
      <c r="W25" s="75">
        <f>T25-U25-V25</f>
        <v>2213.6419555999987</v>
      </c>
    </row>
    <row r="26" spans="1:23" x14ac:dyDescent="0.25">
      <c r="A26" s="8"/>
      <c r="B26" t="s">
        <v>94</v>
      </c>
      <c r="C26" s="221" t="s">
        <v>95</v>
      </c>
      <c r="D26" s="107">
        <v>1277.9749999999999</v>
      </c>
      <c r="E26" s="276">
        <v>390.7411099999992</v>
      </c>
      <c r="F26" s="276">
        <v>408.31256999999999</v>
      </c>
      <c r="G26" s="75">
        <v>478.92132000000066</v>
      </c>
      <c r="H26" s="265">
        <v>1602.123</v>
      </c>
      <c r="I26" s="340">
        <v>377.13292999999919</v>
      </c>
      <c r="J26" s="340">
        <v>352.81647000000009</v>
      </c>
      <c r="K26" s="285">
        <f t="shared" si="12"/>
        <v>872.17360000000065</v>
      </c>
      <c r="L26" s="87">
        <v>2068.9339999999993</v>
      </c>
      <c r="M26" s="87">
        <v>439.18416000000036</v>
      </c>
      <c r="N26" s="87">
        <v>1266.1654099999998</v>
      </c>
      <c r="O26" s="87">
        <f t="shared" si="13"/>
        <v>363.5844299999992</v>
      </c>
      <c r="P26" s="107">
        <v>2664.6773600000001</v>
      </c>
      <c r="Q26" s="31">
        <v>377.77499999999998</v>
      </c>
      <c r="R26" s="31">
        <v>793.63800000000003</v>
      </c>
      <c r="S26" s="31">
        <f t="shared" ref="S26:S27" si="24">P26-Q26-R26</f>
        <v>1493.2643600000001</v>
      </c>
      <c r="T26" s="107">
        <v>2744.6176808</v>
      </c>
      <c r="U26" s="276">
        <v>389.10825</v>
      </c>
      <c r="V26" s="276">
        <v>817.4471400000001</v>
      </c>
      <c r="W26" s="75">
        <f t="shared" ref="W26:W27" si="25">T26-U26-V26</f>
        <v>1538.0622907999996</v>
      </c>
    </row>
    <row r="27" spans="1:23" s="16" customFormat="1" x14ac:dyDescent="0.25">
      <c r="A27" s="8"/>
      <c r="B27" t="s">
        <v>96</v>
      </c>
      <c r="C27" s="221" t="s">
        <v>97</v>
      </c>
      <c r="D27" s="107">
        <v>2037.6220000000001</v>
      </c>
      <c r="E27" s="276">
        <v>85.115690000000001</v>
      </c>
      <c r="F27" s="276">
        <v>195.83632999999998</v>
      </c>
      <c r="G27" s="75">
        <v>1756.6699800000001</v>
      </c>
      <c r="H27" s="265">
        <v>2366.5829999999996</v>
      </c>
      <c r="I27" s="340">
        <v>130.4556</v>
      </c>
      <c r="J27" s="340">
        <v>126.23212000000001</v>
      </c>
      <c r="K27" s="285">
        <f t="shared" si="12"/>
        <v>2109.8952799999993</v>
      </c>
      <c r="L27" s="87">
        <v>2737.6850000000004</v>
      </c>
      <c r="M27" s="87">
        <v>77.34444000000002</v>
      </c>
      <c r="N27" s="87">
        <v>258.08240999999998</v>
      </c>
      <c r="O27" s="87">
        <f t="shared" si="13"/>
        <v>2402.2581500000006</v>
      </c>
      <c r="P27" s="107">
        <v>2981.9413800000002</v>
      </c>
      <c r="Q27" s="31">
        <v>43.987499999999997</v>
      </c>
      <c r="R27" s="31">
        <v>483.96599999999995</v>
      </c>
      <c r="S27" s="31">
        <f t="shared" si="24"/>
        <v>2453.9878800000001</v>
      </c>
      <c r="T27" s="107">
        <v>3071.3996213999994</v>
      </c>
      <c r="U27" s="276">
        <v>45.307124999999999</v>
      </c>
      <c r="V27" s="276">
        <v>498.48498000000001</v>
      </c>
      <c r="W27" s="75">
        <f t="shared" si="25"/>
        <v>2527.6075163999994</v>
      </c>
    </row>
    <row r="28" spans="1:23" x14ac:dyDescent="0.25">
      <c r="A28" s="20" t="s">
        <v>98</v>
      </c>
      <c r="B28" s="16" t="s">
        <v>99</v>
      </c>
      <c r="C28" s="69"/>
      <c r="D28" s="80">
        <v>548.38900000000001</v>
      </c>
      <c r="E28" s="275">
        <v>0</v>
      </c>
      <c r="F28" s="275">
        <v>68</v>
      </c>
      <c r="G28" s="74">
        <v>480.38900000000001</v>
      </c>
      <c r="H28" s="80">
        <f t="shared" ref="H28:K28" si="26">SUM(H29:H31)</f>
        <v>563</v>
      </c>
      <c r="I28" s="275">
        <f t="shared" si="26"/>
        <v>0</v>
      </c>
      <c r="J28" s="275">
        <f t="shared" si="26"/>
        <v>104</v>
      </c>
      <c r="K28" s="74">
        <f t="shared" si="26"/>
        <v>459</v>
      </c>
      <c r="L28" s="241">
        <f t="shared" ref="L28:W28" si="27">SUM(L29:L31)</f>
        <v>535</v>
      </c>
      <c r="M28" s="241">
        <f t="shared" si="27"/>
        <v>0</v>
      </c>
      <c r="N28" s="241">
        <f t="shared" si="27"/>
        <v>167</v>
      </c>
      <c r="O28" s="241">
        <f t="shared" si="27"/>
        <v>368</v>
      </c>
      <c r="P28" s="80">
        <f t="shared" si="27"/>
        <v>677.64850000000001</v>
      </c>
      <c r="Q28" s="241">
        <f t="shared" si="27"/>
        <v>0</v>
      </c>
      <c r="R28" s="241">
        <f t="shared" si="27"/>
        <v>100.49849999999998</v>
      </c>
      <c r="S28" s="275">
        <f t="shared" si="27"/>
        <v>577.15</v>
      </c>
      <c r="T28" s="80">
        <f t="shared" si="27"/>
        <v>697.97795499999995</v>
      </c>
      <c r="U28" s="275">
        <f t="shared" si="27"/>
        <v>0</v>
      </c>
      <c r="V28" s="275">
        <f t="shared" si="27"/>
        <v>103.51345499999999</v>
      </c>
      <c r="W28" s="74">
        <f t="shared" si="27"/>
        <v>594.46450000000004</v>
      </c>
    </row>
    <row r="29" spans="1:23" x14ac:dyDescent="0.25">
      <c r="A29" s="8"/>
      <c r="B29" t="s">
        <v>100</v>
      </c>
      <c r="C29" s="221" t="s">
        <v>5</v>
      </c>
      <c r="D29" s="107">
        <v>97.287999999999997</v>
      </c>
      <c r="E29" s="276">
        <v>0</v>
      </c>
      <c r="F29" s="276">
        <v>0</v>
      </c>
      <c r="G29" s="75">
        <v>97.287999999999997</v>
      </c>
      <c r="H29" s="265">
        <v>97</v>
      </c>
      <c r="I29" s="340">
        <v>0</v>
      </c>
      <c r="J29" s="340">
        <v>0</v>
      </c>
      <c r="K29" s="285">
        <f t="shared" si="12"/>
        <v>97</v>
      </c>
      <c r="L29" s="87">
        <v>108</v>
      </c>
      <c r="M29" s="87">
        <v>0</v>
      </c>
      <c r="N29" s="87">
        <v>0</v>
      </c>
      <c r="O29" s="87">
        <f t="shared" si="13"/>
        <v>108</v>
      </c>
      <c r="P29" s="107">
        <v>101.42999999999998</v>
      </c>
      <c r="Q29" s="31">
        <v>0</v>
      </c>
      <c r="R29" s="31">
        <v>0</v>
      </c>
      <c r="S29" s="276">
        <f>P29-Q29-R29</f>
        <v>101.42999999999998</v>
      </c>
      <c r="T29" s="107">
        <v>104.47289999999998</v>
      </c>
      <c r="U29" s="276">
        <v>0</v>
      </c>
      <c r="V29" s="276">
        <v>0</v>
      </c>
      <c r="W29" s="75">
        <f>T29-U29-V29</f>
        <v>104.47289999999998</v>
      </c>
    </row>
    <row r="30" spans="1:23" x14ac:dyDescent="0.25">
      <c r="A30" s="8"/>
      <c r="B30" t="s">
        <v>101</v>
      </c>
      <c r="C30" s="221" t="s">
        <v>102</v>
      </c>
      <c r="D30" s="107">
        <v>67.167999999999992</v>
      </c>
      <c r="E30" s="276">
        <v>0</v>
      </c>
      <c r="F30" s="276">
        <v>67</v>
      </c>
      <c r="G30" s="75">
        <v>0.16799999999999216</v>
      </c>
      <c r="H30" s="265">
        <v>99</v>
      </c>
      <c r="I30" s="340">
        <v>0</v>
      </c>
      <c r="J30" s="340">
        <v>99</v>
      </c>
      <c r="K30" s="285">
        <f t="shared" si="12"/>
        <v>0</v>
      </c>
      <c r="L30" s="87">
        <v>167</v>
      </c>
      <c r="M30" s="87">
        <v>0</v>
      </c>
      <c r="N30" s="87">
        <v>167</v>
      </c>
      <c r="O30" s="87">
        <f t="shared" si="13"/>
        <v>0</v>
      </c>
      <c r="P30" s="107">
        <v>100.49850000000001</v>
      </c>
      <c r="Q30" s="31">
        <v>0</v>
      </c>
      <c r="R30" s="31">
        <v>100.49849999999998</v>
      </c>
      <c r="S30" s="276">
        <f t="shared" ref="S30:S31" si="28">P30-Q30-R30</f>
        <v>0</v>
      </c>
      <c r="T30" s="107">
        <v>103.51345499999999</v>
      </c>
      <c r="U30" s="276">
        <v>0</v>
      </c>
      <c r="V30" s="276">
        <v>103.51345499999999</v>
      </c>
      <c r="W30" s="75">
        <f t="shared" ref="W30:W31" si="29">T30-U30-V30</f>
        <v>0</v>
      </c>
    </row>
    <row r="31" spans="1:23" s="33" customFormat="1" x14ac:dyDescent="0.25">
      <c r="A31" s="8"/>
      <c r="B31" t="s">
        <v>103</v>
      </c>
      <c r="C31" s="221" t="s">
        <v>104</v>
      </c>
      <c r="D31" s="107">
        <v>383.93299999999999</v>
      </c>
      <c r="E31" s="276">
        <v>0</v>
      </c>
      <c r="F31" s="276">
        <v>1</v>
      </c>
      <c r="G31" s="75">
        <v>382.93299999999999</v>
      </c>
      <c r="H31" s="265">
        <v>367</v>
      </c>
      <c r="I31" s="340">
        <v>0</v>
      </c>
      <c r="J31" s="340">
        <v>5</v>
      </c>
      <c r="K31" s="285">
        <f t="shared" si="12"/>
        <v>362</v>
      </c>
      <c r="L31" s="87">
        <v>260</v>
      </c>
      <c r="M31" s="87">
        <v>0</v>
      </c>
      <c r="N31" s="87">
        <v>0</v>
      </c>
      <c r="O31" s="87">
        <f t="shared" si="13"/>
        <v>260</v>
      </c>
      <c r="P31" s="107">
        <v>475.71999999999997</v>
      </c>
      <c r="Q31" s="31">
        <v>0</v>
      </c>
      <c r="R31" s="31">
        <v>0</v>
      </c>
      <c r="S31" s="276">
        <f t="shared" si="28"/>
        <v>475.71999999999997</v>
      </c>
      <c r="T31" s="107">
        <v>489.99160000000001</v>
      </c>
      <c r="U31" s="276">
        <v>0</v>
      </c>
      <c r="V31" s="276">
        <v>0</v>
      </c>
      <c r="W31" s="75">
        <f t="shared" si="29"/>
        <v>489.99160000000001</v>
      </c>
    </row>
    <row r="32" spans="1:23" x14ac:dyDescent="0.25">
      <c r="A32" s="65" t="s">
        <v>105</v>
      </c>
      <c r="B32" s="33" t="s">
        <v>106</v>
      </c>
      <c r="C32" s="70"/>
      <c r="D32" s="231">
        <v>11129.96</v>
      </c>
      <c r="E32" s="277">
        <v>14136.812060000004</v>
      </c>
      <c r="F32" s="277">
        <v>85.067000000000007</v>
      </c>
      <c r="G32" s="79">
        <v>-3091.9190600000056</v>
      </c>
      <c r="H32" s="231">
        <f t="shared" ref="H32:K32" si="30">SUM(H33:H34)</f>
        <v>13404.982460000003</v>
      </c>
      <c r="I32" s="277">
        <f t="shared" si="30"/>
        <v>15183.273749999993</v>
      </c>
      <c r="J32" s="277">
        <f t="shared" si="30"/>
        <v>154.60312999999999</v>
      </c>
      <c r="K32" s="79">
        <f t="shared" si="30"/>
        <v>-1932.8944199999903</v>
      </c>
      <c r="L32" s="243">
        <f t="shared" ref="L32:W32" si="31">SUM(L33:L34)</f>
        <v>14667.685000000003</v>
      </c>
      <c r="M32" s="243">
        <f t="shared" si="31"/>
        <v>16043.557080000042</v>
      </c>
      <c r="N32" s="243">
        <f t="shared" si="31"/>
        <v>560.89952999999991</v>
      </c>
      <c r="O32" s="243">
        <f t="shared" si="31"/>
        <v>-1936.7716100000393</v>
      </c>
      <c r="P32" s="231">
        <f t="shared" si="31"/>
        <v>12929.549559999998</v>
      </c>
      <c r="Q32" s="243">
        <f t="shared" si="31"/>
        <v>15238.606185000001</v>
      </c>
      <c r="R32" s="243">
        <f t="shared" si="31"/>
        <v>0</v>
      </c>
      <c r="S32" s="277">
        <f t="shared" si="31"/>
        <v>-2309.056625000002</v>
      </c>
      <c r="T32" s="231">
        <f t="shared" si="31"/>
        <v>13317.436046800001</v>
      </c>
      <c r="U32" s="277">
        <f t="shared" si="31"/>
        <v>15695.76437055</v>
      </c>
      <c r="V32" s="277">
        <f t="shared" si="31"/>
        <v>0</v>
      </c>
      <c r="W32" s="79">
        <f t="shared" si="31"/>
        <v>-2378.3283237499973</v>
      </c>
    </row>
    <row r="33" spans="1:23" x14ac:dyDescent="0.25">
      <c r="A33" s="244"/>
      <c r="B33" s="25" t="s">
        <v>107</v>
      </c>
      <c r="C33" s="245" t="s">
        <v>108</v>
      </c>
      <c r="D33" s="107">
        <v>9507.4279999999981</v>
      </c>
      <c r="E33" s="276">
        <v>10356.416210000005</v>
      </c>
      <c r="F33" s="276">
        <v>60.543000000000006</v>
      </c>
      <c r="G33" s="75">
        <v>-909.53121000000681</v>
      </c>
      <c r="H33" s="265">
        <v>11241.057460000004</v>
      </c>
      <c r="I33" s="340">
        <v>11111.942209999994</v>
      </c>
      <c r="J33" s="340">
        <v>129.12712999999999</v>
      </c>
      <c r="K33" s="285">
        <f>H33-I33-J33</f>
        <v>-1.1879999990156875E-2</v>
      </c>
      <c r="L33" s="87">
        <v>12587.032000000003</v>
      </c>
      <c r="M33" s="87">
        <v>11920.085820000044</v>
      </c>
      <c r="N33" s="87">
        <v>473.33552999999995</v>
      </c>
      <c r="O33" s="87">
        <f>L33-M33-N33</f>
        <v>193.61064999995904</v>
      </c>
      <c r="P33" s="107">
        <v>11477.444559999998</v>
      </c>
      <c r="Q33" s="31">
        <v>11736.9</v>
      </c>
      <c r="R33" s="31">
        <v>0</v>
      </c>
      <c r="S33" s="276">
        <f>P33-Q33-R33</f>
        <v>-259.45544000000154</v>
      </c>
      <c r="T33" s="107">
        <v>11821.767896800002</v>
      </c>
      <c r="U33" s="276">
        <v>12089.007</v>
      </c>
      <c r="V33" s="276">
        <v>0</v>
      </c>
      <c r="W33" s="75">
        <f>T33-U33-V33</f>
        <v>-267.23910319999777</v>
      </c>
    </row>
    <row r="34" spans="1:23" s="16" customFormat="1" x14ac:dyDescent="0.25">
      <c r="A34" s="244"/>
      <c r="B34" s="25" t="s">
        <v>109</v>
      </c>
      <c r="C34" s="245" t="s">
        <v>110</v>
      </c>
      <c r="D34" s="107">
        <v>1622.5320000000004</v>
      </c>
      <c r="E34" s="276">
        <v>3780.3958499999994</v>
      </c>
      <c r="F34" s="276">
        <v>24.524000000000001</v>
      </c>
      <c r="G34" s="75">
        <v>-2182.3878499999987</v>
      </c>
      <c r="H34" s="265">
        <v>2163.9250000000002</v>
      </c>
      <c r="I34" s="340">
        <v>4071.3315400000001</v>
      </c>
      <c r="J34" s="340">
        <v>25.475999999999999</v>
      </c>
      <c r="K34" s="285">
        <f>H34-I34-J34</f>
        <v>-1932.8825400000001</v>
      </c>
      <c r="L34" s="87">
        <v>2080.6529999999998</v>
      </c>
      <c r="M34" s="87">
        <v>4123.4712599999984</v>
      </c>
      <c r="N34" s="87">
        <v>87.563999999999993</v>
      </c>
      <c r="O34" s="87">
        <f>L34-M34-N34</f>
        <v>-2130.3822599999985</v>
      </c>
      <c r="P34" s="107">
        <v>1452.1049999999998</v>
      </c>
      <c r="Q34" s="31">
        <v>3501.706185</v>
      </c>
      <c r="R34" s="31">
        <v>0</v>
      </c>
      <c r="S34" s="276">
        <f>P34-Q34-R34</f>
        <v>-2049.6011850000004</v>
      </c>
      <c r="T34" s="107">
        <v>1495.6681500000004</v>
      </c>
      <c r="U34" s="276">
        <v>3606.7573705499999</v>
      </c>
      <c r="V34" s="276">
        <v>0</v>
      </c>
      <c r="W34" s="75">
        <f>T34-U34-V34</f>
        <v>-2111.0892205499995</v>
      </c>
    </row>
    <row r="35" spans="1:23" x14ac:dyDescent="0.25">
      <c r="A35" s="65" t="s">
        <v>111</v>
      </c>
      <c r="B35" s="33" t="s">
        <v>112</v>
      </c>
      <c r="C35" s="70"/>
      <c r="D35" s="80">
        <v>4592.5900000000047</v>
      </c>
      <c r="E35" s="275">
        <v>21638.92784</v>
      </c>
      <c r="F35" s="275">
        <v>260.66475000000003</v>
      </c>
      <c r="G35" s="74">
        <v>-17307.002589999996</v>
      </c>
      <c r="H35" s="80">
        <f t="shared" ref="H35:K35" si="32">SUM(H36:H41)</f>
        <v>4315.7234400000007</v>
      </c>
      <c r="I35" s="275">
        <f t="shared" si="32"/>
        <v>33934.604900000006</v>
      </c>
      <c r="J35" s="275">
        <f t="shared" si="32"/>
        <v>135.02270000000001</v>
      </c>
      <c r="K35" s="74">
        <f t="shared" si="32"/>
        <v>-29753.904159999998</v>
      </c>
      <c r="L35" s="241">
        <f t="shared" ref="L35:W35" si="33">SUM(L36:L41)</f>
        <v>5107.2837700000018</v>
      </c>
      <c r="M35" s="241">
        <f t="shared" si="33"/>
        <v>35799.66646</v>
      </c>
      <c r="N35" s="241">
        <f t="shared" si="33"/>
        <v>148.31600000000003</v>
      </c>
      <c r="O35" s="241">
        <f t="shared" si="33"/>
        <v>-30840.698690000001</v>
      </c>
      <c r="P35" s="80">
        <f t="shared" si="33"/>
        <v>5267.0179849999995</v>
      </c>
      <c r="Q35" s="241">
        <f t="shared" si="33"/>
        <v>39648.835059999998</v>
      </c>
      <c r="R35" s="241">
        <f>SUM(R36:R41)</f>
        <v>176.98500000000001</v>
      </c>
      <c r="S35" s="275">
        <f t="shared" si="33"/>
        <v>-34558.802075000007</v>
      </c>
      <c r="T35" s="80">
        <f t="shared" si="33"/>
        <v>5425.0285245499999</v>
      </c>
      <c r="U35" s="275">
        <f t="shared" si="33"/>
        <v>40838.300111799996</v>
      </c>
      <c r="V35" s="275">
        <f t="shared" si="33"/>
        <v>182.29454999999999</v>
      </c>
      <c r="W35" s="74">
        <f t="shared" si="33"/>
        <v>-35595.566137249996</v>
      </c>
    </row>
    <row r="36" spans="1:23" x14ac:dyDescent="0.25">
      <c r="A36" s="244"/>
      <c r="B36" s="25" t="s">
        <v>113</v>
      </c>
      <c r="C36" s="245" t="s">
        <v>114</v>
      </c>
      <c r="D36" s="107">
        <v>3019.3310000000047</v>
      </c>
      <c r="E36" s="276">
        <v>6356.5156700000007</v>
      </c>
      <c r="F36" s="276">
        <v>0</v>
      </c>
      <c r="G36" s="75">
        <v>-3337.184669999996</v>
      </c>
      <c r="H36" s="265">
        <v>2672.5520000000006</v>
      </c>
      <c r="I36" s="340">
        <v>13113.830409999999</v>
      </c>
      <c r="J36" s="340">
        <v>21.779</v>
      </c>
      <c r="K36" s="285">
        <f t="shared" si="12"/>
        <v>-10463.057409999999</v>
      </c>
      <c r="L36" s="87">
        <v>4150.0429200000008</v>
      </c>
      <c r="M36" s="87">
        <v>14307.609190000003</v>
      </c>
      <c r="N36" s="87">
        <v>0</v>
      </c>
      <c r="O36" s="87">
        <f t="shared" si="13"/>
        <v>-10157.566270000003</v>
      </c>
      <c r="P36" s="107">
        <v>3599.2426799999998</v>
      </c>
      <c r="Q36" s="31">
        <v>14866.82487</v>
      </c>
      <c r="R36" s="31">
        <v>0</v>
      </c>
      <c r="S36" s="276">
        <f>P36-Q36-R36</f>
        <v>-11267.582190000001</v>
      </c>
      <c r="T36" s="107">
        <v>3707.2199604000007</v>
      </c>
      <c r="U36" s="276">
        <v>15312.8296161</v>
      </c>
      <c r="V36" s="276">
        <v>0</v>
      </c>
      <c r="W36" s="75">
        <f>T36-U36-V36</f>
        <v>-11605.609655699998</v>
      </c>
    </row>
    <row r="37" spans="1:23" x14ac:dyDescent="0.25">
      <c r="A37" s="244"/>
      <c r="B37" s="25" t="s">
        <v>115</v>
      </c>
      <c r="C37" s="245" t="s">
        <v>116</v>
      </c>
      <c r="D37" s="107">
        <v>282.92200000000003</v>
      </c>
      <c r="E37" s="276">
        <v>5692.6650399999999</v>
      </c>
      <c r="F37" s="276">
        <v>0</v>
      </c>
      <c r="G37" s="75">
        <v>-5409.7430399999994</v>
      </c>
      <c r="H37" s="265">
        <v>784</v>
      </c>
      <c r="I37" s="340">
        <v>6431.0794100000012</v>
      </c>
      <c r="J37" s="340">
        <v>0</v>
      </c>
      <c r="K37" s="285">
        <f t="shared" si="12"/>
        <v>-5647.0794100000012</v>
      </c>
      <c r="L37" s="87">
        <v>197.74199999999999</v>
      </c>
      <c r="M37" s="87">
        <v>6463.2481900000002</v>
      </c>
      <c r="N37" s="87">
        <v>0</v>
      </c>
      <c r="O37" s="87">
        <f t="shared" si="13"/>
        <v>-6265.5061900000001</v>
      </c>
      <c r="P37" s="107">
        <v>186.29999999999995</v>
      </c>
      <c r="Q37" s="31">
        <v>6952.9416300000012</v>
      </c>
      <c r="R37" s="31">
        <v>0</v>
      </c>
      <c r="S37" s="276">
        <f t="shared" ref="S37:S41" si="34">P37-Q37-R37</f>
        <v>-6766.641630000001</v>
      </c>
      <c r="T37" s="107">
        <v>191.88900000000004</v>
      </c>
      <c r="U37" s="276">
        <v>7161.5298788999999</v>
      </c>
      <c r="V37" s="276">
        <v>0</v>
      </c>
      <c r="W37" s="75">
        <f t="shared" ref="W37:W41" si="35">T37-U37-V37</f>
        <v>-6969.6408788999997</v>
      </c>
    </row>
    <row r="38" spans="1:23" x14ac:dyDescent="0.25">
      <c r="A38" s="244"/>
      <c r="B38" s="25" t="s">
        <v>117</v>
      </c>
      <c r="C38" s="245" t="s">
        <v>118</v>
      </c>
      <c r="D38" s="107">
        <v>322.12299999999999</v>
      </c>
      <c r="E38" s="276">
        <v>8040.03006</v>
      </c>
      <c r="F38" s="276">
        <v>0</v>
      </c>
      <c r="G38" s="75">
        <v>-7717.9070600000005</v>
      </c>
      <c r="H38" s="265">
        <v>34.180999999999997</v>
      </c>
      <c r="I38" s="340">
        <v>12647.562760000001</v>
      </c>
      <c r="J38" s="340">
        <v>0</v>
      </c>
      <c r="K38" s="285">
        <f t="shared" si="12"/>
        <v>-12613.38176</v>
      </c>
      <c r="L38" s="87">
        <v>61.204999999999998</v>
      </c>
      <c r="M38" s="87">
        <v>13346.66661</v>
      </c>
      <c r="N38" s="87">
        <v>0</v>
      </c>
      <c r="O38" s="87">
        <f t="shared" si="13"/>
        <v>-13285.46161</v>
      </c>
      <c r="P38" s="107">
        <v>126.26999999999998</v>
      </c>
      <c r="Q38" s="31">
        <v>16000</v>
      </c>
      <c r="R38" s="31">
        <v>0</v>
      </c>
      <c r="S38" s="276">
        <f t="shared" si="34"/>
        <v>-15873.73</v>
      </c>
      <c r="T38" s="107">
        <v>130.0581</v>
      </c>
      <c r="U38" s="276">
        <v>16480</v>
      </c>
      <c r="V38" s="276">
        <v>0</v>
      </c>
      <c r="W38" s="75">
        <f t="shared" si="35"/>
        <v>-16349.9419</v>
      </c>
    </row>
    <row r="39" spans="1:23" x14ac:dyDescent="0.25">
      <c r="A39" s="244"/>
      <c r="B39" s="25" t="s">
        <v>119</v>
      </c>
      <c r="C39" s="245" t="s">
        <v>120</v>
      </c>
      <c r="D39" s="107">
        <v>380.32299999999998</v>
      </c>
      <c r="E39" s="276">
        <v>1197.44498</v>
      </c>
      <c r="F39" s="276">
        <v>0.105</v>
      </c>
      <c r="G39" s="75">
        <v>-817.22698000000003</v>
      </c>
      <c r="H39" s="265">
        <v>276.83499999999998</v>
      </c>
      <c r="I39" s="340">
        <v>1305.4046199999998</v>
      </c>
      <c r="J39" s="340">
        <v>0</v>
      </c>
      <c r="K39" s="285">
        <f t="shared" si="12"/>
        <v>-1028.5696199999998</v>
      </c>
      <c r="L39" s="87">
        <f>24468.98294-24297</f>
        <v>171.98294000000169</v>
      </c>
      <c r="M39" s="87">
        <f>25654.24963-24297</f>
        <v>1357.2496299999984</v>
      </c>
      <c r="N39" s="87">
        <v>0</v>
      </c>
      <c r="O39" s="87">
        <f t="shared" si="13"/>
        <v>-1185.2666899999967</v>
      </c>
      <c r="P39" s="107">
        <v>512.77936499999987</v>
      </c>
      <c r="Q39" s="31">
        <v>1477.1685600000001</v>
      </c>
      <c r="R39" s="31">
        <v>0</v>
      </c>
      <c r="S39" s="276">
        <f t="shared" si="34"/>
        <v>-964.3891950000002</v>
      </c>
      <c r="T39" s="107">
        <v>528.16274595000004</v>
      </c>
      <c r="U39" s="276">
        <v>1521.4836167999997</v>
      </c>
      <c r="V39" s="276">
        <v>0</v>
      </c>
      <c r="W39" s="75">
        <f t="shared" si="35"/>
        <v>-993.32087084999966</v>
      </c>
    </row>
    <row r="40" spans="1:23" x14ac:dyDescent="0.25">
      <c r="A40" s="244"/>
      <c r="B40" s="25" t="s">
        <v>121</v>
      </c>
      <c r="C40" s="245" t="s">
        <v>122</v>
      </c>
      <c r="D40" s="107">
        <v>496.10300000000018</v>
      </c>
      <c r="E40" s="276">
        <v>352.27208999999993</v>
      </c>
      <c r="F40" s="276">
        <v>176.75975000000003</v>
      </c>
      <c r="G40" s="75">
        <v>-32.928839999999781</v>
      </c>
      <c r="H40" s="265">
        <v>532.70644000000027</v>
      </c>
      <c r="I40" s="340">
        <v>436.72770000000003</v>
      </c>
      <c r="J40" s="340">
        <v>113.2437</v>
      </c>
      <c r="K40" s="285">
        <f t="shared" si="12"/>
        <v>-17.26495999999976</v>
      </c>
      <c r="L40" s="87">
        <v>467.51290999999986</v>
      </c>
      <c r="M40" s="87">
        <v>324.89284000000015</v>
      </c>
      <c r="N40" s="87">
        <v>148.31600000000003</v>
      </c>
      <c r="O40" s="87">
        <f t="shared" si="13"/>
        <v>-5.6959300000003168</v>
      </c>
      <c r="P40" s="107">
        <v>790.57244000000003</v>
      </c>
      <c r="Q40" s="31">
        <v>351.9</v>
      </c>
      <c r="R40" s="31">
        <v>176.98500000000001</v>
      </c>
      <c r="S40" s="276">
        <f t="shared" si="34"/>
        <v>261.68744000000004</v>
      </c>
      <c r="T40" s="107">
        <v>814.28961319999996</v>
      </c>
      <c r="U40" s="276">
        <v>362.45699999999999</v>
      </c>
      <c r="V40" s="276">
        <v>182.29454999999999</v>
      </c>
      <c r="W40" s="75">
        <f t="shared" si="35"/>
        <v>269.53806320000001</v>
      </c>
    </row>
    <row r="41" spans="1:23" ht="15.75" thickBot="1" x14ac:dyDescent="0.3">
      <c r="A41" s="246"/>
      <c r="B41" s="281" t="s">
        <v>123</v>
      </c>
      <c r="C41" s="245" t="s">
        <v>124</v>
      </c>
      <c r="D41" s="107">
        <v>91.787999999999997</v>
      </c>
      <c r="E41" s="276">
        <v>0</v>
      </c>
      <c r="F41" s="276">
        <v>83.8</v>
      </c>
      <c r="G41" s="75">
        <v>7.9879999999999995</v>
      </c>
      <c r="H41" s="265">
        <v>15.449</v>
      </c>
      <c r="I41" s="340">
        <v>0</v>
      </c>
      <c r="J41" s="340">
        <v>0</v>
      </c>
      <c r="K41" s="285">
        <f t="shared" si="12"/>
        <v>15.449</v>
      </c>
      <c r="L41" s="282">
        <v>58.798000000000002</v>
      </c>
      <c r="M41" s="282">
        <v>0</v>
      </c>
      <c r="N41" s="282">
        <v>0</v>
      </c>
      <c r="O41" s="282">
        <f t="shared" si="13"/>
        <v>58.798000000000002</v>
      </c>
      <c r="P41" s="107">
        <v>51.853499999999997</v>
      </c>
      <c r="Q41" s="31">
        <v>0</v>
      </c>
      <c r="R41" s="276">
        <v>0</v>
      </c>
      <c r="S41" s="276">
        <f t="shared" si="34"/>
        <v>51.853499999999997</v>
      </c>
      <c r="T41" s="232">
        <v>53.409104999999997</v>
      </c>
      <c r="U41" s="242">
        <v>0</v>
      </c>
      <c r="V41" s="242">
        <v>0</v>
      </c>
      <c r="W41" s="82">
        <f t="shared" si="35"/>
        <v>53.409104999999997</v>
      </c>
    </row>
    <row r="42" spans="1:23" ht="15.75" thickBot="1" x14ac:dyDescent="0.3">
      <c r="A42" s="62" t="s">
        <v>125</v>
      </c>
      <c r="B42" s="283"/>
      <c r="C42" s="284"/>
      <c r="D42" s="278">
        <f t="shared" ref="D42:G42" si="36">D3+D8</f>
        <v>179225.29899999953</v>
      </c>
      <c r="E42" s="279">
        <f t="shared" si="36"/>
        <v>41928.18894</v>
      </c>
      <c r="F42" s="279">
        <f t="shared" si="36"/>
        <v>8899.4103799999993</v>
      </c>
      <c r="G42" s="280">
        <f t="shared" si="36"/>
        <v>128397.69967999951</v>
      </c>
      <c r="H42" s="278">
        <f t="shared" ref="H42:K42" si="37">H3+H8</f>
        <v>196774.60503999997</v>
      </c>
      <c r="I42" s="279">
        <f t="shared" si="37"/>
        <v>55273.221519999999</v>
      </c>
      <c r="J42" s="279">
        <f t="shared" si="37"/>
        <v>9927.4034600000014</v>
      </c>
      <c r="K42" s="280">
        <f t="shared" si="37"/>
        <v>131573.98005999997</v>
      </c>
      <c r="L42" s="279">
        <f t="shared" ref="L42:W42" si="38">L3+L8</f>
        <v>219889.27891999669</v>
      </c>
      <c r="M42" s="279">
        <f t="shared" si="38"/>
        <v>57217.160370000041</v>
      </c>
      <c r="N42" s="279">
        <f t="shared" si="38"/>
        <v>17478.985649999999</v>
      </c>
      <c r="O42" s="279">
        <f t="shared" si="38"/>
        <v>145193.13289999665</v>
      </c>
      <c r="P42" s="278">
        <f t="shared" si="38"/>
        <v>231867.76617760211</v>
      </c>
      <c r="Q42" s="279">
        <f t="shared" si="38"/>
        <v>59849.323744999994</v>
      </c>
      <c r="R42" s="279">
        <f t="shared" si="38"/>
        <v>8287.375</v>
      </c>
      <c r="S42" s="279">
        <f t="shared" si="38"/>
        <v>163731.06743260211</v>
      </c>
      <c r="T42" s="278">
        <f t="shared" si="38"/>
        <v>242382.02648521838</v>
      </c>
      <c r="U42" s="279">
        <f t="shared" si="38"/>
        <v>61640.003457349994</v>
      </c>
      <c r="V42" s="279">
        <f>V3+V8</f>
        <v>8533.4462500000009</v>
      </c>
      <c r="W42" s="280">
        <f t="shared" si="38"/>
        <v>171326.25227118423</v>
      </c>
    </row>
    <row r="43" spans="1:23" x14ac:dyDescent="0.25">
      <c r="A43" s="20"/>
      <c r="B43" s="17"/>
      <c r="C43" s="17"/>
      <c r="D43" s="17"/>
      <c r="E43" s="17"/>
      <c r="F43" s="17"/>
      <c r="G43" s="67"/>
      <c r="H43" s="67"/>
      <c r="I43" s="67"/>
      <c r="J43" s="67"/>
      <c r="K43" s="6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</row>
    <row r="45" spans="1:23" x14ac:dyDescent="0.25">
      <c r="T45" s="107"/>
    </row>
  </sheetData>
  <mergeCells count="6">
    <mergeCell ref="T1:W1"/>
    <mergeCell ref="A1:C2"/>
    <mergeCell ref="P1:S1"/>
    <mergeCell ref="D1:G1"/>
    <mergeCell ref="L1:O1"/>
    <mergeCell ref="H1:K1"/>
  </mergeCells>
  <pageMargins left="0.7" right="0.7" top="0.78740157499999996" bottom="0.78740157499999996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91"/>
  <sheetViews>
    <sheetView workbookViewId="0">
      <pane xSplit="3" ySplit="3" topLeftCell="H43" activePane="bottomRight" state="frozen"/>
      <selection pane="topRight" activeCell="D1" sqref="D1"/>
      <selection pane="bottomLeft" activeCell="A4" sqref="A4"/>
      <selection pane="bottomRight" activeCell="B21" sqref="B21"/>
    </sheetView>
  </sheetViews>
  <sheetFormatPr defaultColWidth="9.140625" defaultRowHeight="15" x14ac:dyDescent="0.25"/>
  <cols>
    <col min="1" max="1" width="5.42578125" customWidth="1"/>
    <col min="2" max="2" width="19.85546875" customWidth="1"/>
    <col min="3" max="3" width="35.5703125" customWidth="1"/>
    <col min="4" max="4" width="0.140625" customWidth="1"/>
    <col min="5" max="5" width="11" hidden="1" customWidth="1"/>
    <col min="6" max="6" width="9.85546875" hidden="1" customWidth="1"/>
    <col min="7" max="7" width="9.28515625" hidden="1" customWidth="1"/>
    <col min="8" max="8" width="12.85546875" customWidth="1"/>
    <col min="12" max="12" width="12.85546875" customWidth="1"/>
    <col min="16" max="16" width="12.7109375" customWidth="1"/>
    <col min="20" max="20" width="13" customWidth="1"/>
    <col min="21" max="21" width="9.85546875" bestFit="1" customWidth="1"/>
    <col min="22" max="22" width="9" customWidth="1"/>
  </cols>
  <sheetData>
    <row r="1" spans="1:23" ht="15.75" thickBot="1" x14ac:dyDescent="0.3">
      <c r="A1" s="11"/>
      <c r="B1" s="12"/>
      <c r="C1" s="12"/>
      <c r="D1" s="354" t="s">
        <v>410</v>
      </c>
      <c r="E1" s="355"/>
      <c r="F1" s="355"/>
      <c r="G1" s="356"/>
      <c r="H1" s="354" t="s">
        <v>429</v>
      </c>
      <c r="I1" s="355"/>
      <c r="J1" s="355"/>
      <c r="K1" s="356"/>
      <c r="L1" s="354" t="s">
        <v>431</v>
      </c>
      <c r="M1" s="355"/>
      <c r="N1" s="355"/>
      <c r="O1" s="356"/>
      <c r="P1" s="354" t="s">
        <v>403</v>
      </c>
      <c r="Q1" s="355"/>
      <c r="R1" s="355"/>
      <c r="S1" s="356"/>
      <c r="T1" s="354" t="s">
        <v>412</v>
      </c>
      <c r="U1" s="355"/>
      <c r="V1" s="355"/>
      <c r="W1" s="356"/>
    </row>
    <row r="2" spans="1:23" x14ac:dyDescent="0.25">
      <c r="A2" s="11"/>
      <c r="B2" s="5" t="s">
        <v>126</v>
      </c>
      <c r="C2" s="225" t="s">
        <v>127</v>
      </c>
      <c r="D2" s="206" t="s">
        <v>128</v>
      </c>
      <c r="E2" s="219" t="s">
        <v>129</v>
      </c>
      <c r="F2" s="288"/>
      <c r="G2" s="289"/>
      <c r="H2" s="206" t="s">
        <v>128</v>
      </c>
      <c r="I2" s="219" t="s">
        <v>129</v>
      </c>
      <c r="J2" s="330"/>
      <c r="K2" s="331"/>
      <c r="L2" s="206" t="s">
        <v>128</v>
      </c>
      <c r="M2" s="219" t="s">
        <v>129</v>
      </c>
      <c r="N2" s="268"/>
      <c r="O2" s="269"/>
      <c r="P2" s="29" t="s">
        <v>128</v>
      </c>
      <c r="Q2" s="219" t="s">
        <v>129</v>
      </c>
      <c r="R2" s="268"/>
      <c r="S2" s="269"/>
      <c r="T2" s="29" t="s">
        <v>128</v>
      </c>
      <c r="U2" s="219" t="s">
        <v>129</v>
      </c>
      <c r="V2" s="268"/>
      <c r="W2" s="269"/>
    </row>
    <row r="3" spans="1:23" ht="15.75" thickBot="1" x14ac:dyDescent="0.3">
      <c r="A3" s="13"/>
      <c r="B3" s="13"/>
      <c r="C3" s="28"/>
      <c r="D3" s="207"/>
      <c r="E3" s="26" t="s">
        <v>130</v>
      </c>
      <c r="F3" s="26" t="s">
        <v>131</v>
      </c>
      <c r="G3" s="28" t="s">
        <v>132</v>
      </c>
      <c r="H3" s="207"/>
      <c r="I3" s="26" t="s">
        <v>130</v>
      </c>
      <c r="J3" s="26" t="s">
        <v>131</v>
      </c>
      <c r="K3" s="28" t="s">
        <v>132</v>
      </c>
      <c r="L3" s="207"/>
      <c r="M3" s="26" t="s">
        <v>130</v>
      </c>
      <c r="N3" s="26" t="s">
        <v>131</v>
      </c>
      <c r="O3" s="28" t="s">
        <v>132</v>
      </c>
      <c r="P3" s="27"/>
      <c r="Q3" s="26" t="s">
        <v>130</v>
      </c>
      <c r="R3" s="26" t="s">
        <v>131</v>
      </c>
      <c r="S3" s="28" t="s">
        <v>132</v>
      </c>
      <c r="T3" s="27"/>
      <c r="U3" s="26" t="s">
        <v>130</v>
      </c>
      <c r="V3" s="26" t="s">
        <v>131</v>
      </c>
      <c r="W3" s="28" t="s">
        <v>132</v>
      </c>
    </row>
    <row r="4" spans="1:23" x14ac:dyDescent="0.25">
      <c r="A4" s="21" t="s">
        <v>29</v>
      </c>
      <c r="B4" s="30"/>
      <c r="C4" s="220"/>
      <c r="D4" s="61">
        <f>SUM(D5:D31)</f>
        <v>8580</v>
      </c>
      <c r="E4" s="76">
        <f t="shared" ref="E4:G4" si="0">SUM(E5:E31)</f>
        <v>4542</v>
      </c>
      <c r="F4" s="76">
        <f t="shared" si="0"/>
        <v>1748</v>
      </c>
      <c r="G4" s="73">
        <f t="shared" si="0"/>
        <v>0</v>
      </c>
      <c r="H4" s="61">
        <f t="shared" ref="H4:K4" si="1">SUM(H5:H31)</f>
        <v>6294</v>
      </c>
      <c r="I4" s="76">
        <f t="shared" si="1"/>
        <v>0</v>
      </c>
      <c r="J4" s="76">
        <f t="shared" si="1"/>
        <v>1478</v>
      </c>
      <c r="K4" s="73">
        <f t="shared" si="1"/>
        <v>0</v>
      </c>
      <c r="L4" s="61">
        <f t="shared" ref="L4:O4" si="2">SUM(L5:L31)</f>
        <v>5769</v>
      </c>
      <c r="M4" s="76">
        <f t="shared" si="2"/>
        <v>5538</v>
      </c>
      <c r="N4" s="76">
        <f t="shared" si="2"/>
        <v>231</v>
      </c>
      <c r="O4" s="73">
        <f t="shared" si="2"/>
        <v>0</v>
      </c>
      <c r="P4" s="76">
        <f>SUM(P5:P31)</f>
        <v>10750</v>
      </c>
      <c r="Q4" s="76">
        <f>SUM(Q5:Q31)</f>
        <v>2250</v>
      </c>
      <c r="R4" s="76">
        <f>SUM(R5:R31)</f>
        <v>7200</v>
      </c>
      <c r="S4" s="73">
        <f>SUM(S5:S27)</f>
        <v>1300</v>
      </c>
      <c r="T4" s="76">
        <v>6500</v>
      </c>
      <c r="U4" s="76">
        <v>6500</v>
      </c>
      <c r="V4" s="76">
        <f>SUM(V5:V31)</f>
        <v>0</v>
      </c>
      <c r="W4" s="73">
        <f>SUM(W5:W27)</f>
        <v>0</v>
      </c>
    </row>
    <row r="5" spans="1:23" ht="16.5" customHeight="1" x14ac:dyDescent="0.25">
      <c r="A5" s="8"/>
      <c r="B5" s="8" t="s">
        <v>133</v>
      </c>
      <c r="C5" s="221" t="s">
        <v>434</v>
      </c>
      <c r="D5" s="107"/>
      <c r="E5" s="31"/>
      <c r="F5" s="31"/>
      <c r="G5" s="75"/>
      <c r="H5" s="265"/>
      <c r="I5" s="273"/>
      <c r="J5" s="273"/>
      <c r="K5" s="285"/>
      <c r="L5" s="104">
        <v>446</v>
      </c>
      <c r="M5" s="87">
        <v>446</v>
      </c>
      <c r="N5" s="87"/>
      <c r="O5" s="88"/>
      <c r="P5" s="31"/>
      <c r="Q5" s="31"/>
      <c r="R5" s="31"/>
      <c r="S5" s="75"/>
      <c r="T5" s="31"/>
      <c r="U5" s="31"/>
      <c r="V5" s="31"/>
      <c r="W5" s="75"/>
    </row>
    <row r="6" spans="1:23" x14ac:dyDescent="0.25">
      <c r="A6" s="8"/>
      <c r="B6" s="8" t="s">
        <v>326</v>
      </c>
      <c r="C6" s="221" t="s">
        <v>396</v>
      </c>
      <c r="D6" s="265"/>
      <c r="E6" s="273"/>
      <c r="F6" s="31"/>
      <c r="G6" s="75"/>
      <c r="H6" s="265"/>
      <c r="I6" s="273"/>
      <c r="J6" s="273"/>
      <c r="K6" s="285"/>
      <c r="L6" s="104">
        <v>159</v>
      </c>
      <c r="M6" s="87">
        <v>159</v>
      </c>
      <c r="N6" s="87"/>
      <c r="O6" s="88"/>
      <c r="P6" s="31"/>
      <c r="Q6" s="31"/>
      <c r="R6" s="31"/>
      <c r="S6" s="75"/>
      <c r="T6" s="31"/>
      <c r="U6" s="31"/>
      <c r="V6" s="31"/>
      <c r="W6" s="75"/>
    </row>
    <row r="7" spans="1:23" x14ac:dyDescent="0.25">
      <c r="A7" s="8"/>
      <c r="B7" s="8" t="s">
        <v>326</v>
      </c>
      <c r="C7" s="221" t="s">
        <v>433</v>
      </c>
      <c r="D7" s="107">
        <v>937</v>
      </c>
      <c r="E7" s="31"/>
      <c r="F7" s="31">
        <v>937</v>
      </c>
      <c r="G7" s="75"/>
      <c r="H7" s="265"/>
      <c r="I7" s="273"/>
      <c r="J7" s="273"/>
      <c r="K7" s="285"/>
      <c r="L7" s="104"/>
      <c r="M7" s="87"/>
      <c r="N7" s="87"/>
      <c r="O7" s="88"/>
      <c r="P7" s="31"/>
      <c r="Q7" s="31"/>
      <c r="R7" s="31"/>
      <c r="S7" s="75"/>
      <c r="T7" s="31"/>
      <c r="U7" s="31"/>
      <c r="V7" s="31"/>
      <c r="W7" s="75"/>
    </row>
    <row r="8" spans="1:23" x14ac:dyDescent="0.25">
      <c r="A8" s="8"/>
      <c r="B8" s="8" t="s">
        <v>326</v>
      </c>
      <c r="C8" s="221" t="s">
        <v>420</v>
      </c>
      <c r="D8" s="107">
        <v>583</v>
      </c>
      <c r="E8" s="31">
        <v>550</v>
      </c>
      <c r="F8" s="31"/>
      <c r="G8" s="75"/>
      <c r="H8" s="265">
        <v>63</v>
      </c>
      <c r="I8" s="273"/>
      <c r="J8" s="273"/>
      <c r="K8" s="285"/>
      <c r="L8" s="104"/>
      <c r="M8" s="87"/>
      <c r="N8" s="87"/>
      <c r="O8" s="88"/>
      <c r="P8" s="31"/>
      <c r="Q8" s="31"/>
      <c r="R8" s="31"/>
      <c r="S8" s="75"/>
      <c r="T8" s="31"/>
      <c r="U8" s="31"/>
      <c r="V8" s="31"/>
      <c r="W8" s="75"/>
    </row>
    <row r="9" spans="1:23" x14ac:dyDescent="0.25">
      <c r="A9" s="8"/>
      <c r="B9" s="8" t="s">
        <v>326</v>
      </c>
      <c r="C9" s="221" t="s">
        <v>134</v>
      </c>
      <c r="D9" s="107"/>
      <c r="E9" s="31"/>
      <c r="F9" s="31"/>
      <c r="G9" s="75"/>
      <c r="H9" s="265"/>
      <c r="I9" s="273"/>
      <c r="J9" s="273"/>
      <c r="K9" s="285"/>
      <c r="L9" s="104"/>
      <c r="M9" s="87"/>
      <c r="N9" s="87"/>
      <c r="O9" s="88"/>
      <c r="P9" s="31"/>
      <c r="Q9" s="31"/>
      <c r="R9" s="31"/>
      <c r="S9" s="75"/>
      <c r="T9" s="31"/>
      <c r="U9" s="31"/>
      <c r="V9" s="31"/>
      <c r="W9" s="75"/>
    </row>
    <row r="10" spans="1:23" x14ac:dyDescent="0.25">
      <c r="A10" s="8"/>
      <c r="B10" s="8" t="s">
        <v>326</v>
      </c>
      <c r="C10" s="221" t="s">
        <v>421</v>
      </c>
      <c r="D10" s="265">
        <v>482</v>
      </c>
      <c r="E10" s="273">
        <v>450</v>
      </c>
      <c r="F10" s="31"/>
      <c r="G10" s="75"/>
      <c r="H10" s="265"/>
      <c r="I10" s="273"/>
      <c r="J10" s="273"/>
      <c r="K10" s="285"/>
      <c r="L10" s="104">
        <v>267</v>
      </c>
      <c r="M10" s="87">
        <v>267</v>
      </c>
      <c r="N10" s="87"/>
      <c r="O10" s="88"/>
      <c r="P10" s="31"/>
      <c r="Q10" s="31"/>
      <c r="R10" s="31"/>
      <c r="S10" s="75"/>
      <c r="T10" s="31"/>
      <c r="U10" s="31"/>
      <c r="V10" s="31"/>
      <c r="W10" s="75"/>
    </row>
    <row r="11" spans="1:23" x14ac:dyDescent="0.25">
      <c r="A11" s="8"/>
      <c r="B11" s="8" t="s">
        <v>326</v>
      </c>
      <c r="C11" s="221" t="s">
        <v>398</v>
      </c>
      <c r="D11" s="107"/>
      <c r="E11" s="31"/>
      <c r="F11" s="31"/>
      <c r="G11" s="75"/>
      <c r="H11" s="265">
        <v>116</v>
      </c>
      <c r="I11" s="273"/>
      <c r="J11" s="273"/>
      <c r="K11" s="285"/>
      <c r="L11" s="104">
        <v>548</v>
      </c>
      <c r="M11" s="87">
        <v>548</v>
      </c>
      <c r="N11" s="87"/>
      <c r="O11" s="88"/>
      <c r="P11" s="31"/>
      <c r="Q11" s="31"/>
      <c r="R11" s="31"/>
      <c r="S11" s="75"/>
      <c r="T11" s="31"/>
      <c r="U11" s="31"/>
      <c r="V11" s="31"/>
      <c r="W11" s="75"/>
    </row>
    <row r="12" spans="1:23" x14ac:dyDescent="0.25">
      <c r="A12" s="8"/>
      <c r="B12" s="8" t="s">
        <v>135</v>
      </c>
      <c r="C12" s="221" t="s">
        <v>136</v>
      </c>
      <c r="D12" s="107"/>
      <c r="E12" s="31"/>
      <c r="F12" s="31"/>
      <c r="G12" s="75"/>
      <c r="H12" s="265"/>
      <c r="I12" s="273"/>
      <c r="J12" s="273"/>
      <c r="K12" s="285"/>
      <c r="L12" s="104"/>
      <c r="M12" s="87"/>
      <c r="N12" s="87"/>
      <c r="O12" s="88"/>
      <c r="P12" s="31"/>
      <c r="Q12" s="31"/>
      <c r="R12" s="31"/>
      <c r="S12" s="75"/>
      <c r="T12" s="31"/>
      <c r="U12" s="31"/>
      <c r="V12" s="31"/>
      <c r="W12" s="75"/>
    </row>
    <row r="13" spans="1:23" x14ac:dyDescent="0.25">
      <c r="A13" s="8"/>
      <c r="B13" s="8" t="s">
        <v>116</v>
      </c>
      <c r="C13" s="221" t="s">
        <v>408</v>
      </c>
      <c r="D13" s="107">
        <v>1838</v>
      </c>
      <c r="E13" s="31">
        <v>1150</v>
      </c>
      <c r="F13" s="31"/>
      <c r="G13" s="75"/>
      <c r="H13" s="265">
        <v>1527</v>
      </c>
      <c r="I13" s="273"/>
      <c r="J13" s="273"/>
      <c r="K13" s="285"/>
      <c r="L13" s="104">
        <v>1627</v>
      </c>
      <c r="M13" s="87">
        <v>1627</v>
      </c>
      <c r="N13" s="87"/>
      <c r="O13" s="88"/>
      <c r="P13" s="31">
        <v>1000</v>
      </c>
      <c r="Q13" s="31">
        <v>1000</v>
      </c>
      <c r="R13" s="31"/>
      <c r="S13" s="75"/>
      <c r="T13" s="31"/>
      <c r="U13" s="31"/>
      <c r="V13" s="31"/>
      <c r="W13" s="75"/>
    </row>
    <row r="14" spans="1:23" x14ac:dyDescent="0.25">
      <c r="A14" s="8"/>
      <c r="B14" s="8" t="s">
        <v>116</v>
      </c>
      <c r="C14" s="221" t="s">
        <v>137</v>
      </c>
      <c r="D14" s="107"/>
      <c r="E14" s="31"/>
      <c r="F14" s="31"/>
      <c r="G14" s="75"/>
      <c r="H14" s="265"/>
      <c r="I14" s="273"/>
      <c r="J14" s="273"/>
      <c r="K14" s="285"/>
      <c r="L14" s="104"/>
      <c r="M14" s="87"/>
      <c r="N14" s="87"/>
      <c r="O14" s="88"/>
      <c r="P14" s="31"/>
      <c r="Q14" s="31"/>
      <c r="R14" s="31"/>
      <c r="S14" s="75"/>
      <c r="T14" s="31"/>
      <c r="U14" s="31"/>
      <c r="V14" s="31"/>
      <c r="W14" s="75"/>
    </row>
    <row r="15" spans="1:23" x14ac:dyDescent="0.25">
      <c r="A15" s="8"/>
      <c r="B15" s="8" t="s">
        <v>116</v>
      </c>
      <c r="C15" s="221" t="s">
        <v>404</v>
      </c>
      <c r="D15" s="107">
        <v>789</v>
      </c>
      <c r="E15" s="31">
        <v>700</v>
      </c>
      <c r="F15" s="31"/>
      <c r="G15" s="75"/>
      <c r="H15" s="265"/>
      <c r="I15" s="273"/>
      <c r="J15" s="273"/>
      <c r="K15" s="285"/>
      <c r="L15" s="104"/>
      <c r="M15" s="87"/>
      <c r="N15" s="87"/>
      <c r="O15" s="88"/>
      <c r="P15" s="31"/>
      <c r="Q15" s="31"/>
      <c r="R15" s="31"/>
      <c r="S15" s="75"/>
      <c r="T15" s="31"/>
      <c r="U15" s="31"/>
      <c r="V15" s="31"/>
      <c r="W15" s="75"/>
    </row>
    <row r="16" spans="1:23" x14ac:dyDescent="0.25">
      <c r="A16" s="8"/>
      <c r="B16" s="8" t="s">
        <v>116</v>
      </c>
      <c r="C16" s="221" t="s">
        <v>138</v>
      </c>
      <c r="D16" s="107"/>
      <c r="E16" s="31"/>
      <c r="F16" s="31"/>
      <c r="G16" s="75"/>
      <c r="H16" s="265"/>
      <c r="I16" s="273"/>
      <c r="J16" s="273"/>
      <c r="K16" s="285"/>
      <c r="L16" s="104">
        <f>300+600</f>
        <v>900</v>
      </c>
      <c r="M16" s="87">
        <v>900</v>
      </c>
      <c r="N16" s="87"/>
      <c r="O16" s="88"/>
      <c r="P16" s="31"/>
      <c r="Q16" s="31"/>
      <c r="R16" s="31"/>
      <c r="S16" s="75"/>
      <c r="T16" s="31"/>
      <c r="U16" s="31"/>
      <c r="V16" s="31"/>
      <c r="W16" s="75"/>
    </row>
    <row r="17" spans="1:23" x14ac:dyDescent="0.25">
      <c r="A17" s="8"/>
      <c r="B17" s="8" t="s">
        <v>116</v>
      </c>
      <c r="C17" s="221" t="s">
        <v>139</v>
      </c>
      <c r="D17" s="107"/>
      <c r="E17" s="31"/>
      <c r="F17" s="31"/>
      <c r="G17" s="75"/>
      <c r="H17" s="265"/>
      <c r="I17" s="273"/>
      <c r="J17" s="273"/>
      <c r="K17" s="285"/>
      <c r="L17" s="104"/>
      <c r="M17" s="87"/>
      <c r="N17" s="87"/>
      <c r="O17" s="88"/>
      <c r="P17" s="31"/>
      <c r="Q17" s="31"/>
      <c r="R17" s="31"/>
      <c r="S17" s="75"/>
      <c r="U17" s="31"/>
      <c r="V17" s="31"/>
      <c r="W17" s="75"/>
    </row>
    <row r="18" spans="1:23" x14ac:dyDescent="0.25">
      <c r="A18" s="8"/>
      <c r="B18" s="8" t="s">
        <v>140</v>
      </c>
      <c r="C18" s="221" t="s">
        <v>141</v>
      </c>
      <c r="D18" s="107"/>
      <c r="E18" s="31"/>
      <c r="F18" s="31"/>
      <c r="G18" s="75"/>
      <c r="H18" s="265"/>
      <c r="I18" s="273"/>
      <c r="J18" s="273"/>
      <c r="K18" s="285"/>
      <c r="L18" s="104"/>
      <c r="M18" s="87"/>
      <c r="N18" s="87"/>
      <c r="O18" s="88"/>
      <c r="P18" s="31"/>
      <c r="Q18" s="31"/>
      <c r="R18" s="31"/>
      <c r="S18" s="75"/>
      <c r="T18" s="31"/>
      <c r="U18" s="31"/>
      <c r="V18" s="31"/>
      <c r="W18" s="75"/>
    </row>
    <row r="19" spans="1:23" x14ac:dyDescent="0.25">
      <c r="A19" s="8"/>
      <c r="B19" s="8" t="s">
        <v>142</v>
      </c>
      <c r="C19" s="221" t="s">
        <v>143</v>
      </c>
      <c r="D19" s="107"/>
      <c r="E19" s="31"/>
      <c r="F19" s="31"/>
      <c r="G19" s="75"/>
      <c r="H19" s="265"/>
      <c r="I19" s="273"/>
      <c r="J19" s="273"/>
      <c r="K19" s="285"/>
      <c r="L19" s="104"/>
      <c r="M19" s="87"/>
      <c r="N19" s="87"/>
      <c r="O19" s="88"/>
      <c r="P19" s="31"/>
      <c r="Q19" s="31"/>
      <c r="R19" s="31"/>
      <c r="S19" s="75"/>
      <c r="T19" s="31"/>
      <c r="U19" s="31"/>
      <c r="V19" s="31"/>
      <c r="W19" s="75"/>
    </row>
    <row r="20" spans="1:23" x14ac:dyDescent="0.25">
      <c r="A20" s="8"/>
      <c r="B20" s="8" t="s">
        <v>144</v>
      </c>
      <c r="C20" s="221" t="s">
        <v>145</v>
      </c>
      <c r="D20" s="107">
        <v>720</v>
      </c>
      <c r="E20" s="31">
        <v>152</v>
      </c>
      <c r="F20" s="31"/>
      <c r="G20" s="75"/>
      <c r="H20" s="265">
        <v>1475</v>
      </c>
      <c r="I20" s="273"/>
      <c r="J20" s="273"/>
      <c r="K20" s="285"/>
      <c r="L20" s="104">
        <v>294</v>
      </c>
      <c r="M20" s="87">
        <v>294</v>
      </c>
      <c r="N20" s="87"/>
      <c r="O20" s="88"/>
      <c r="P20" s="31"/>
      <c r="Q20" s="31"/>
      <c r="R20" s="31"/>
      <c r="S20" s="75"/>
      <c r="T20" s="31"/>
      <c r="U20" s="31"/>
      <c r="V20" s="31"/>
      <c r="W20" s="75"/>
    </row>
    <row r="21" spans="1:23" x14ac:dyDescent="0.25">
      <c r="A21" s="8"/>
      <c r="B21" s="8" t="s">
        <v>146</v>
      </c>
      <c r="C21" s="221" t="s">
        <v>147</v>
      </c>
      <c r="D21" s="107"/>
      <c r="E21" s="31"/>
      <c r="F21" s="31"/>
      <c r="G21" s="75"/>
      <c r="H21" s="265"/>
      <c r="I21" s="273"/>
      <c r="J21" s="273"/>
      <c r="K21" s="285"/>
      <c r="L21" s="104"/>
      <c r="M21" s="87"/>
      <c r="N21" s="87"/>
      <c r="O21" s="88"/>
      <c r="P21" s="31">
        <v>1500</v>
      </c>
      <c r="Q21" s="31"/>
      <c r="R21" s="31">
        <v>200</v>
      </c>
      <c r="S21" s="75">
        <v>1300</v>
      </c>
      <c r="T21" s="31"/>
      <c r="U21" s="31"/>
      <c r="V21" s="31"/>
      <c r="W21" s="75"/>
    </row>
    <row r="22" spans="1:23" x14ac:dyDescent="0.25">
      <c r="A22" s="8"/>
      <c r="B22" s="8" t="s">
        <v>148</v>
      </c>
      <c r="C22" s="221"/>
      <c r="D22" s="107"/>
      <c r="E22" s="31"/>
      <c r="F22" s="31"/>
      <c r="G22" s="75"/>
      <c r="H22" s="265">
        <v>77</v>
      </c>
      <c r="I22" s="273"/>
      <c r="J22" s="273"/>
      <c r="K22" s="285"/>
      <c r="L22" s="104"/>
      <c r="M22" s="87"/>
      <c r="N22" s="87"/>
      <c r="O22" s="88"/>
      <c r="P22" s="31"/>
      <c r="Q22" s="31"/>
      <c r="R22" s="31"/>
      <c r="S22" s="75"/>
      <c r="T22" s="31"/>
      <c r="U22" s="31"/>
      <c r="V22" s="31"/>
      <c r="W22" s="75"/>
    </row>
    <row r="23" spans="1:23" x14ac:dyDescent="0.25">
      <c r="A23" s="8"/>
      <c r="B23" s="8" t="s">
        <v>108</v>
      </c>
      <c r="C23" s="221"/>
      <c r="D23" s="107"/>
      <c r="E23" s="31"/>
      <c r="F23" s="31"/>
      <c r="G23" s="75"/>
      <c r="H23" s="265"/>
      <c r="I23" s="273"/>
      <c r="J23" s="273"/>
      <c r="K23" s="285"/>
      <c r="L23" s="104">
        <v>333</v>
      </c>
      <c r="M23" s="87">
        <v>333</v>
      </c>
      <c r="N23" s="87"/>
      <c r="O23" s="88"/>
      <c r="P23" s="31"/>
      <c r="Q23" s="31"/>
      <c r="R23" s="31"/>
      <c r="S23" s="75"/>
      <c r="T23" s="31"/>
      <c r="U23" s="31"/>
      <c r="V23" s="31"/>
      <c r="W23" s="75"/>
    </row>
    <row r="24" spans="1:23" x14ac:dyDescent="0.25">
      <c r="A24" s="8"/>
      <c r="B24" s="8" t="s">
        <v>108</v>
      </c>
      <c r="C24" s="221" t="s">
        <v>399</v>
      </c>
      <c r="D24" s="107"/>
      <c r="E24" s="31"/>
      <c r="F24" s="31"/>
      <c r="G24" s="75"/>
      <c r="H24" s="265">
        <f>1334</f>
        <v>1334</v>
      </c>
      <c r="I24" s="273"/>
      <c r="J24" s="273">
        <v>1339</v>
      </c>
      <c r="K24" s="285"/>
      <c r="L24" s="104"/>
      <c r="M24" s="87"/>
      <c r="N24" s="87"/>
      <c r="O24" s="88"/>
      <c r="P24" s="31">
        <v>7000</v>
      </c>
      <c r="Q24" s="31"/>
      <c r="R24" s="31">
        <v>7000</v>
      </c>
      <c r="S24" s="75"/>
      <c r="T24" s="31"/>
      <c r="U24" s="31"/>
      <c r="V24" s="31"/>
      <c r="W24" s="75"/>
    </row>
    <row r="25" spans="1:23" x14ac:dyDescent="0.25">
      <c r="A25" s="8"/>
      <c r="B25" s="8" t="s">
        <v>108</v>
      </c>
      <c r="C25" s="221" t="s">
        <v>406</v>
      </c>
      <c r="D25" s="107">
        <v>1639</v>
      </c>
      <c r="E25" s="31">
        <v>540</v>
      </c>
      <c r="F25" s="273">
        <v>811</v>
      </c>
      <c r="G25" s="75"/>
      <c r="H25" s="265">
        <f>739</f>
        <v>739</v>
      </c>
      <c r="I25" s="273"/>
      <c r="J25" s="273">
        <v>139</v>
      </c>
      <c r="K25" s="285"/>
      <c r="L25" s="104">
        <v>645</v>
      </c>
      <c r="M25" s="87">
        <v>414</v>
      </c>
      <c r="N25" s="87">
        <v>231</v>
      </c>
      <c r="O25" s="88"/>
      <c r="P25" s="31"/>
      <c r="Q25" s="31"/>
      <c r="R25" s="31"/>
      <c r="S25" s="75"/>
      <c r="T25" s="31"/>
      <c r="U25" s="31"/>
      <c r="V25" s="31"/>
      <c r="W25" s="75"/>
    </row>
    <row r="26" spans="1:23" x14ac:dyDescent="0.25">
      <c r="A26" s="8"/>
      <c r="B26" s="8" t="s">
        <v>108</v>
      </c>
      <c r="C26" s="274" t="s">
        <v>400</v>
      </c>
      <c r="D26" s="107">
        <v>122</v>
      </c>
      <c r="E26" s="31"/>
      <c r="F26" s="31"/>
      <c r="G26" s="75"/>
      <c r="H26" s="265">
        <f>22+78</f>
        <v>100</v>
      </c>
      <c r="I26" s="273"/>
      <c r="J26" s="273"/>
      <c r="K26" s="285"/>
      <c r="L26" s="104">
        <f>250+300</f>
        <v>550</v>
      </c>
      <c r="M26" s="87">
        <v>550</v>
      </c>
      <c r="N26" s="87"/>
      <c r="O26" s="88"/>
      <c r="P26" s="31"/>
      <c r="Q26" s="31"/>
      <c r="R26" s="31"/>
      <c r="S26" s="75"/>
      <c r="T26" s="31"/>
      <c r="U26" s="31"/>
      <c r="V26" s="31"/>
      <c r="W26" s="75"/>
    </row>
    <row r="27" spans="1:23" x14ac:dyDescent="0.25">
      <c r="A27" s="8"/>
      <c r="B27" s="8" t="s">
        <v>322</v>
      </c>
      <c r="C27" s="221"/>
      <c r="D27" s="107"/>
      <c r="E27" s="31"/>
      <c r="F27" s="31"/>
      <c r="G27" s="75"/>
      <c r="H27" s="265">
        <v>643</v>
      </c>
      <c r="I27" s="273"/>
      <c r="J27" s="273"/>
      <c r="K27" s="285"/>
      <c r="L27" s="104"/>
      <c r="M27" s="87"/>
      <c r="N27" s="87"/>
      <c r="O27" s="88"/>
      <c r="P27" s="31">
        <v>1000</v>
      </c>
      <c r="Q27" s="31">
        <v>1000</v>
      </c>
      <c r="R27" s="31"/>
      <c r="S27" s="75"/>
      <c r="T27" s="31"/>
      <c r="U27" s="31"/>
      <c r="V27" s="31"/>
      <c r="W27" s="75"/>
    </row>
    <row r="28" spans="1:23" x14ac:dyDescent="0.25">
      <c r="A28" s="8"/>
      <c r="B28" s="8" t="s">
        <v>322</v>
      </c>
      <c r="C28" s="221" t="s">
        <v>147</v>
      </c>
      <c r="D28" s="107">
        <v>315</v>
      </c>
      <c r="E28" s="31"/>
      <c r="F28" s="31"/>
      <c r="G28" s="75"/>
      <c r="H28" s="265"/>
      <c r="I28" s="273"/>
      <c r="J28" s="273"/>
      <c r="K28" s="285"/>
      <c r="L28" s="104"/>
      <c r="M28" s="87"/>
      <c r="N28" s="87"/>
      <c r="O28" s="88"/>
      <c r="P28" s="31">
        <v>250</v>
      </c>
      <c r="Q28" s="31">
        <v>250</v>
      </c>
      <c r="R28" s="31"/>
      <c r="S28" s="75"/>
      <c r="T28" s="31"/>
      <c r="U28" s="31"/>
      <c r="V28" s="31"/>
      <c r="W28" s="75"/>
    </row>
    <row r="29" spans="1:23" x14ac:dyDescent="0.25">
      <c r="A29" s="8"/>
      <c r="B29" s="8" t="s">
        <v>149</v>
      </c>
      <c r="C29" s="221" t="s">
        <v>150</v>
      </c>
      <c r="D29" s="107">
        <v>1155</v>
      </c>
      <c r="E29" s="31">
        <v>1000</v>
      </c>
      <c r="F29" s="31"/>
      <c r="G29" s="75"/>
      <c r="H29" s="265">
        <v>220</v>
      </c>
      <c r="I29" s="273"/>
      <c r="J29" s="273"/>
      <c r="K29" s="285"/>
      <c r="L29" s="104"/>
      <c r="M29" s="87"/>
      <c r="N29" s="87"/>
      <c r="O29" s="88"/>
      <c r="P29" s="31"/>
      <c r="Q29" s="31"/>
      <c r="R29" s="31"/>
      <c r="S29" s="75"/>
      <c r="T29" s="31"/>
      <c r="U29" s="31"/>
      <c r="V29" s="31"/>
      <c r="W29" s="75"/>
    </row>
    <row r="30" spans="1:23" x14ac:dyDescent="0.25">
      <c r="A30" s="8"/>
      <c r="B30" s="8" t="s">
        <v>151</v>
      </c>
      <c r="C30" s="221" t="s">
        <v>152</v>
      </c>
      <c r="D30" s="107"/>
      <c r="E30" s="31"/>
      <c r="F30" s="31"/>
      <c r="G30" s="75"/>
      <c r="H30" s="265"/>
      <c r="I30" s="273"/>
      <c r="J30" s="273"/>
      <c r="K30" s="285"/>
      <c r="L30" s="104"/>
      <c r="M30" s="87"/>
      <c r="N30" s="87"/>
      <c r="O30" s="88"/>
      <c r="P30" s="31"/>
      <c r="Q30" s="31"/>
      <c r="R30" s="31"/>
      <c r="S30" s="75"/>
      <c r="T30" s="31"/>
      <c r="U30" s="31"/>
      <c r="V30" s="31"/>
      <c r="W30" s="75"/>
    </row>
    <row r="31" spans="1:23" ht="15.75" thickBot="1" x14ac:dyDescent="0.3">
      <c r="A31" s="9"/>
      <c r="B31" s="9" t="s">
        <v>151</v>
      </c>
      <c r="C31" s="256" t="s">
        <v>153</v>
      </c>
      <c r="D31" s="232"/>
      <c r="E31" s="242"/>
      <c r="F31" s="242"/>
      <c r="G31" s="82"/>
      <c r="H31" s="290"/>
      <c r="I31" s="291"/>
      <c r="J31" s="291"/>
      <c r="K31" s="292"/>
      <c r="L31" s="233"/>
      <c r="M31" s="93"/>
      <c r="N31" s="93"/>
      <c r="O31" s="218"/>
      <c r="P31" s="242"/>
      <c r="Q31" s="242"/>
      <c r="R31" s="242"/>
      <c r="S31" s="82"/>
      <c r="T31" s="242"/>
      <c r="U31" s="242"/>
      <c r="V31" s="242"/>
      <c r="W31" s="82"/>
    </row>
    <row r="32" spans="1:23" x14ac:dyDescent="0.25">
      <c r="A32" s="20" t="s">
        <v>154</v>
      </c>
      <c r="B32" s="22"/>
      <c r="C32" s="222"/>
      <c r="D32" s="61">
        <f>SUM(D34:D38)</f>
        <v>19530</v>
      </c>
      <c r="E32" s="76">
        <f>SUM(E34:E38)</f>
        <v>2208</v>
      </c>
      <c r="F32" s="76">
        <f>SUM(F34:F38)</f>
        <v>6110</v>
      </c>
      <c r="G32" s="73">
        <f>SUM(G34:G40)</f>
        <v>0</v>
      </c>
      <c r="H32" s="61">
        <f>SUM(H33:H38)</f>
        <v>7259</v>
      </c>
      <c r="I32" s="76">
        <f>SUM(I34:I38)</f>
        <v>0</v>
      </c>
      <c r="J32" s="76">
        <f>SUM(J33:J38)</f>
        <v>4204</v>
      </c>
      <c r="K32" s="73">
        <f>SUM(K34:K38)</f>
        <v>0</v>
      </c>
      <c r="L32" s="61">
        <f>SUM(L34:L38)</f>
        <v>38944</v>
      </c>
      <c r="M32" s="76">
        <f>SUM(M34:M38)</f>
        <v>7962</v>
      </c>
      <c r="N32" s="76">
        <f>SUM(N34:N38)</f>
        <v>8069</v>
      </c>
      <c r="O32" s="73">
        <f>SUM(O34:O38)</f>
        <v>0</v>
      </c>
      <c r="P32" s="241">
        <f>SUM(P33:P38)</f>
        <v>0</v>
      </c>
      <c r="Q32" s="241">
        <f>SUM(Q33:Q38)</f>
        <v>0</v>
      </c>
      <c r="R32" s="241">
        <f t="shared" ref="R32:S32" si="3">SUM(R38:R38)</f>
        <v>0</v>
      </c>
      <c r="S32" s="241">
        <f t="shared" si="3"/>
        <v>0</v>
      </c>
      <c r="T32" s="61">
        <f>SUM(T34:T38)</f>
        <v>0</v>
      </c>
      <c r="U32" s="76">
        <f>SUM(U34:U38)</f>
        <v>0</v>
      </c>
      <c r="V32" s="76">
        <f t="shared" ref="V32:W32" si="4">SUM(V38:V38)</f>
        <v>0</v>
      </c>
      <c r="W32" s="73">
        <f t="shared" si="4"/>
        <v>0</v>
      </c>
    </row>
    <row r="33" spans="1:24" x14ac:dyDescent="0.25">
      <c r="A33" s="335"/>
      <c r="B33" s="8" t="s">
        <v>422</v>
      </c>
      <c r="C33" s="221" t="s">
        <v>423</v>
      </c>
      <c r="D33" s="332"/>
      <c r="E33" s="333"/>
      <c r="F33" s="333"/>
      <c r="G33" s="334"/>
      <c r="H33" s="265">
        <v>4841</v>
      </c>
      <c r="I33" s="273"/>
      <c r="J33" s="273">
        <v>2110</v>
      </c>
      <c r="K33" s="334"/>
      <c r="L33" s="337"/>
      <c r="M33" s="338"/>
      <c r="N33" s="338"/>
      <c r="O33" s="339"/>
      <c r="P33" s="39"/>
      <c r="Q33" s="39"/>
      <c r="R33" s="39"/>
      <c r="S33" s="81"/>
      <c r="T33" s="332"/>
      <c r="U33" s="333"/>
      <c r="V33" s="333"/>
      <c r="W33" s="334"/>
    </row>
    <row r="34" spans="1:24" x14ac:dyDescent="0.25">
      <c r="A34" s="335"/>
      <c r="B34" s="8" t="s">
        <v>416</v>
      </c>
      <c r="C34" s="221" t="s">
        <v>405</v>
      </c>
      <c r="D34" s="265">
        <v>16139</v>
      </c>
      <c r="E34" s="273">
        <v>432</v>
      </c>
      <c r="F34" s="273">
        <v>4500</v>
      </c>
      <c r="G34" s="75"/>
      <c r="H34" s="265">
        <v>294</v>
      </c>
      <c r="I34" s="273"/>
      <c r="J34" s="273"/>
      <c r="K34" s="285"/>
      <c r="L34" s="104">
        <f>4651+962</f>
        <v>5613</v>
      </c>
      <c r="M34" s="87">
        <v>1212</v>
      </c>
      <c r="N34" s="87">
        <v>1684</v>
      </c>
      <c r="O34" s="88"/>
      <c r="P34" s="39"/>
      <c r="Q34" s="39"/>
      <c r="R34" s="39"/>
      <c r="S34" s="81"/>
      <c r="T34" s="320"/>
      <c r="U34" s="336"/>
      <c r="V34" s="336"/>
      <c r="W34" s="81"/>
    </row>
    <row r="35" spans="1:24" x14ac:dyDescent="0.25">
      <c r="A35" s="335"/>
      <c r="B35" s="8" t="s">
        <v>416</v>
      </c>
      <c r="C35" s="221" t="s">
        <v>417</v>
      </c>
      <c r="D35" s="265"/>
      <c r="E35" s="273"/>
      <c r="F35" s="273"/>
      <c r="G35" s="75"/>
      <c r="H35" s="265"/>
      <c r="I35" s="273"/>
      <c r="J35" s="273"/>
      <c r="K35" s="285"/>
      <c r="L35" s="104">
        <v>13677</v>
      </c>
      <c r="M35" s="87">
        <v>6750</v>
      </c>
      <c r="N35" s="87">
        <v>5471</v>
      </c>
      <c r="O35" s="88"/>
      <c r="P35" s="39"/>
      <c r="Q35" s="39"/>
      <c r="R35" s="39"/>
      <c r="S35" s="81"/>
      <c r="T35" s="320"/>
      <c r="U35" s="336"/>
      <c r="V35" s="336"/>
      <c r="W35" s="81"/>
    </row>
    <row r="36" spans="1:24" x14ac:dyDescent="0.25">
      <c r="A36" s="335"/>
      <c r="B36" s="8" t="s">
        <v>416</v>
      </c>
      <c r="C36" s="221" t="s">
        <v>419</v>
      </c>
      <c r="D36" s="265"/>
      <c r="E36" s="273"/>
      <c r="F36" s="273"/>
      <c r="G36" s="75"/>
      <c r="H36" s="265"/>
      <c r="I36" s="273"/>
      <c r="J36" s="273"/>
      <c r="K36" s="285"/>
      <c r="L36" s="104">
        <v>914</v>
      </c>
      <c r="M36" s="87"/>
      <c r="N36" s="87">
        <v>914</v>
      </c>
      <c r="O36" s="88"/>
      <c r="P36" s="39"/>
      <c r="Q36" s="39"/>
      <c r="R36" s="39"/>
      <c r="S36" s="81"/>
      <c r="T36" s="320"/>
      <c r="U36" s="336"/>
      <c r="V36" s="336"/>
      <c r="W36" s="81"/>
    </row>
    <row r="37" spans="1:24" x14ac:dyDescent="0.25">
      <c r="A37" s="10"/>
      <c r="B37" s="8" t="s">
        <v>146</v>
      </c>
      <c r="C37" s="221" t="s">
        <v>418</v>
      </c>
      <c r="D37" s="265">
        <v>1781</v>
      </c>
      <c r="E37" s="273">
        <v>1776</v>
      </c>
      <c r="F37" s="273"/>
      <c r="G37" s="75"/>
      <c r="H37" s="265">
        <v>30</v>
      </c>
      <c r="I37" s="273"/>
      <c r="J37" s="273"/>
      <c r="K37" s="285"/>
      <c r="L37" s="104"/>
      <c r="M37" s="87"/>
      <c r="N37" s="87"/>
      <c r="O37" s="88"/>
      <c r="P37" s="31"/>
      <c r="Q37" s="31"/>
      <c r="R37" s="39"/>
      <c r="S37" s="81"/>
      <c r="T37" s="107"/>
      <c r="U37" s="276"/>
      <c r="V37" s="336"/>
      <c r="W37" s="81"/>
    </row>
    <row r="38" spans="1:24" ht="15.75" thickBot="1" x14ac:dyDescent="0.3">
      <c r="A38" s="8"/>
      <c r="B38" s="8" t="s">
        <v>155</v>
      </c>
      <c r="C38" s="221"/>
      <c r="D38" s="232">
        <v>1610</v>
      </c>
      <c r="E38" s="242"/>
      <c r="F38" s="242">
        <v>1610</v>
      </c>
      <c r="G38" s="82">
        <v>0</v>
      </c>
      <c r="H38" s="290">
        <v>2094</v>
      </c>
      <c r="I38" s="291"/>
      <c r="J38" s="291">
        <v>2094</v>
      </c>
      <c r="K38" s="292"/>
      <c r="L38" s="233">
        <v>18740</v>
      </c>
      <c r="M38" s="93"/>
      <c r="N38" s="93"/>
      <c r="O38" s="218"/>
      <c r="P38" s="31"/>
      <c r="Q38" s="31"/>
      <c r="R38" s="31"/>
      <c r="S38" s="75"/>
      <c r="T38" s="232"/>
      <c r="U38" s="242"/>
      <c r="V38" s="242"/>
      <c r="W38" s="82"/>
      <c r="X38" s="31"/>
    </row>
    <row r="39" spans="1:24" x14ac:dyDescent="0.25">
      <c r="A39" s="21" t="s">
        <v>156</v>
      </c>
      <c r="B39" s="30"/>
      <c r="C39" s="220"/>
      <c r="D39" s="61">
        <f t="shared" ref="D39:W39" si="5">SUM(D40:D51)</f>
        <v>3470</v>
      </c>
      <c r="E39" s="76">
        <f t="shared" si="5"/>
        <v>0</v>
      </c>
      <c r="F39" s="76">
        <f t="shared" si="5"/>
        <v>3449</v>
      </c>
      <c r="G39" s="73">
        <f t="shared" si="5"/>
        <v>0</v>
      </c>
      <c r="H39" s="293">
        <f t="shared" si="5"/>
        <v>3029</v>
      </c>
      <c r="I39" s="293">
        <f t="shared" si="5"/>
        <v>0</v>
      </c>
      <c r="J39" s="293">
        <f t="shared" si="5"/>
        <v>2830</v>
      </c>
      <c r="K39" s="294">
        <f t="shared" si="5"/>
        <v>186</v>
      </c>
      <c r="L39" s="76">
        <f t="shared" si="5"/>
        <v>2214</v>
      </c>
      <c r="M39" s="76">
        <f t="shared" si="5"/>
        <v>58</v>
      </c>
      <c r="N39" s="76">
        <f t="shared" si="5"/>
        <v>1951</v>
      </c>
      <c r="O39" s="73">
        <f t="shared" si="5"/>
        <v>192</v>
      </c>
      <c r="P39" s="76">
        <f t="shared" ref="P39:S39" si="6">SUM(P40:P48)</f>
        <v>0</v>
      </c>
      <c r="Q39" s="76">
        <f t="shared" si="6"/>
        <v>0</v>
      </c>
      <c r="R39" s="76">
        <f t="shared" si="6"/>
        <v>0</v>
      </c>
      <c r="S39" s="73">
        <f t="shared" si="6"/>
        <v>0</v>
      </c>
      <c r="T39" s="76">
        <f t="shared" si="5"/>
        <v>0</v>
      </c>
      <c r="U39" s="76">
        <f t="shared" si="5"/>
        <v>0</v>
      </c>
      <c r="V39" s="76">
        <f t="shared" si="5"/>
        <v>0</v>
      </c>
      <c r="W39" s="73">
        <f t="shared" si="5"/>
        <v>0</v>
      </c>
    </row>
    <row r="40" spans="1:24" ht="0.75" customHeight="1" x14ac:dyDescent="0.25">
      <c r="A40" s="8"/>
      <c r="B40" s="8" t="s">
        <v>415</v>
      </c>
      <c r="C40" s="221"/>
      <c r="D40" s="265">
        <v>0</v>
      </c>
      <c r="E40" s="273">
        <v>0</v>
      </c>
      <c r="F40" s="273">
        <v>0</v>
      </c>
      <c r="G40" s="285"/>
      <c r="H40" s="273"/>
      <c r="I40" s="273"/>
      <c r="J40" s="273"/>
      <c r="K40" s="285"/>
      <c r="L40" s="87"/>
      <c r="M40" s="87"/>
      <c r="N40" s="87"/>
      <c r="O40" s="88"/>
      <c r="P40" s="31"/>
      <c r="Q40" s="31"/>
      <c r="R40" s="31"/>
      <c r="S40" s="75"/>
      <c r="T40" s="31"/>
      <c r="U40" s="31"/>
      <c r="V40" s="31"/>
      <c r="W40" s="75"/>
    </row>
    <row r="41" spans="1:24" x14ac:dyDescent="0.25">
      <c r="A41" s="8"/>
      <c r="B41" s="8" t="s">
        <v>424</v>
      </c>
      <c r="C41" s="221"/>
      <c r="D41" s="265">
        <v>2701</v>
      </c>
      <c r="E41" s="273"/>
      <c r="F41" s="273">
        <v>2701</v>
      </c>
      <c r="G41" s="285"/>
      <c r="H41" s="273">
        <v>1650</v>
      </c>
      <c r="I41" s="273"/>
      <c r="J41" s="273">
        <v>1650</v>
      </c>
      <c r="K41" s="285"/>
      <c r="L41" s="87">
        <v>352</v>
      </c>
      <c r="M41" s="87"/>
      <c r="N41" s="87">
        <v>352</v>
      </c>
      <c r="O41" s="88"/>
      <c r="P41" s="31"/>
      <c r="Q41" s="31"/>
      <c r="R41" s="31"/>
      <c r="S41" s="75"/>
      <c r="T41" s="31"/>
      <c r="U41" s="31"/>
      <c r="V41" s="31"/>
      <c r="W41" s="75"/>
    </row>
    <row r="42" spans="1:24" x14ac:dyDescent="0.25">
      <c r="A42" s="8"/>
      <c r="B42" s="8" t="s">
        <v>432</v>
      </c>
      <c r="C42" s="221"/>
      <c r="D42" s="265">
        <v>19</v>
      </c>
      <c r="E42" s="273"/>
      <c r="F42" s="273">
        <v>19</v>
      </c>
      <c r="G42" s="285"/>
      <c r="H42" s="273">
        <v>13</v>
      </c>
      <c r="I42" s="273"/>
      <c r="J42" s="273">
        <v>9</v>
      </c>
      <c r="K42" s="285"/>
      <c r="L42" s="87">
        <v>417</v>
      </c>
      <c r="M42" s="87"/>
      <c r="N42" s="87">
        <v>417</v>
      </c>
      <c r="O42" s="88"/>
      <c r="P42" s="31"/>
      <c r="Q42" s="31"/>
      <c r="R42" s="31"/>
      <c r="S42" s="75"/>
      <c r="T42" s="31"/>
      <c r="U42" s="31"/>
      <c r="V42" s="31"/>
      <c r="W42" s="75"/>
    </row>
    <row r="43" spans="1:24" x14ac:dyDescent="0.25">
      <c r="A43" s="8"/>
      <c r="B43" s="8" t="s">
        <v>158</v>
      </c>
      <c r="C43" s="221"/>
      <c r="D43" s="265"/>
      <c r="E43" s="273"/>
      <c r="F43" s="273"/>
      <c r="G43" s="285"/>
      <c r="H43" s="273">
        <v>116</v>
      </c>
      <c r="I43" s="273"/>
      <c r="J43" s="273">
        <v>110</v>
      </c>
      <c r="K43" s="285"/>
      <c r="L43" s="87">
        <v>248</v>
      </c>
      <c r="M43" s="87">
        <v>58</v>
      </c>
      <c r="N43" s="87">
        <v>177</v>
      </c>
      <c r="O43" s="88"/>
      <c r="P43" s="31"/>
      <c r="Q43" s="31"/>
      <c r="R43" s="31"/>
      <c r="S43" s="75"/>
      <c r="T43" s="31"/>
      <c r="U43" s="31"/>
      <c r="V43" s="31"/>
      <c r="W43" s="75"/>
    </row>
    <row r="44" spans="1:24" x14ac:dyDescent="0.25">
      <c r="A44" s="8"/>
      <c r="B44" s="8" t="s">
        <v>159</v>
      </c>
      <c r="C44" s="221"/>
      <c r="D44" s="265">
        <v>136</v>
      </c>
      <c r="E44" s="273"/>
      <c r="F44" s="273">
        <v>136</v>
      </c>
      <c r="G44" s="285"/>
      <c r="H44" s="273">
        <v>362</v>
      </c>
      <c r="I44" s="273"/>
      <c r="J44" s="273">
        <v>362</v>
      </c>
      <c r="K44" s="285"/>
      <c r="L44" s="87">
        <v>240</v>
      </c>
      <c r="M44" s="87"/>
      <c r="N44" s="87">
        <v>240</v>
      </c>
      <c r="O44" s="88"/>
      <c r="P44" s="31"/>
      <c r="Q44" s="31"/>
      <c r="R44" s="31"/>
      <c r="S44" s="75"/>
      <c r="T44" s="31"/>
      <c r="U44" s="31"/>
      <c r="V44" s="31"/>
      <c r="W44" s="75"/>
    </row>
    <row r="45" spans="1:24" x14ac:dyDescent="0.25">
      <c r="A45" s="8"/>
      <c r="B45" s="8" t="s">
        <v>397</v>
      </c>
      <c r="C45" s="221"/>
      <c r="D45" s="265">
        <v>31</v>
      </c>
      <c r="E45" s="273"/>
      <c r="F45" s="273">
        <v>31</v>
      </c>
      <c r="G45" s="285"/>
      <c r="H45" s="273"/>
      <c r="I45" s="273"/>
      <c r="J45" s="273"/>
      <c r="K45" s="285"/>
      <c r="L45" s="87"/>
      <c r="M45" s="87"/>
      <c r="N45" s="87"/>
      <c r="O45" s="88"/>
      <c r="P45" s="31"/>
      <c r="Q45" s="31"/>
      <c r="R45" s="31"/>
      <c r="S45" s="75"/>
      <c r="T45" s="31"/>
      <c r="U45" s="31"/>
      <c r="V45" s="31"/>
      <c r="W45" s="75"/>
    </row>
    <row r="46" spans="1:24" x14ac:dyDescent="0.25">
      <c r="A46" s="8"/>
      <c r="B46" s="8" t="s">
        <v>160</v>
      </c>
      <c r="C46" s="221"/>
      <c r="D46" s="265">
        <v>179</v>
      </c>
      <c r="E46" s="273"/>
      <c r="F46" s="273">
        <v>173</v>
      </c>
      <c r="G46" s="285"/>
      <c r="H46" s="273">
        <v>196</v>
      </c>
      <c r="I46" s="273"/>
      <c r="J46" s="273">
        <v>196</v>
      </c>
      <c r="K46" s="285"/>
      <c r="L46" s="87"/>
      <c r="M46" s="87"/>
      <c r="N46" s="87"/>
      <c r="O46" s="88"/>
      <c r="P46" s="31"/>
      <c r="Q46" s="31"/>
      <c r="R46" s="31"/>
      <c r="S46" s="75"/>
      <c r="T46" s="31"/>
      <c r="U46" s="31"/>
      <c r="V46" s="31"/>
      <c r="W46" s="75"/>
    </row>
    <row r="47" spans="1:24" x14ac:dyDescent="0.25">
      <c r="A47" s="8"/>
      <c r="B47" s="8" t="s">
        <v>425</v>
      </c>
      <c r="C47" s="221"/>
      <c r="D47" s="265">
        <v>151</v>
      </c>
      <c r="E47" s="273"/>
      <c r="F47" s="273">
        <v>136</v>
      </c>
      <c r="G47" s="285"/>
      <c r="H47" s="273">
        <f>247+134</f>
        <v>381</v>
      </c>
      <c r="I47" s="273"/>
      <c r="J47" s="273">
        <f>247+133</f>
        <v>380</v>
      </c>
      <c r="K47" s="285"/>
      <c r="L47" s="87">
        <f>562+86</f>
        <v>648</v>
      </c>
      <c r="M47" s="87"/>
      <c r="N47" s="87">
        <f>474+86</f>
        <v>560</v>
      </c>
      <c r="O47" s="88">
        <v>88</v>
      </c>
      <c r="P47" s="31"/>
      <c r="Q47" s="31"/>
      <c r="R47" s="31"/>
      <c r="S47" s="75"/>
      <c r="T47" s="31"/>
      <c r="U47" s="31"/>
      <c r="V47" s="31"/>
      <c r="W47" s="75"/>
    </row>
    <row r="48" spans="1:24" x14ac:dyDescent="0.25">
      <c r="A48" s="8"/>
      <c r="B48" s="8" t="s">
        <v>426</v>
      </c>
      <c r="C48" s="221"/>
      <c r="D48" s="265">
        <v>56</v>
      </c>
      <c r="E48" s="273"/>
      <c r="F48" s="273">
        <v>56</v>
      </c>
      <c r="G48" s="285"/>
      <c r="H48" s="273">
        <v>125</v>
      </c>
      <c r="I48" s="273"/>
      <c r="J48" s="273">
        <v>123</v>
      </c>
      <c r="K48" s="285"/>
      <c r="L48" s="87"/>
      <c r="M48" s="87"/>
      <c r="N48" s="87"/>
      <c r="O48" s="88"/>
      <c r="P48" s="31"/>
      <c r="Q48" s="31"/>
      <c r="R48" s="31"/>
      <c r="S48" s="75"/>
      <c r="T48" s="31"/>
      <c r="U48" s="31"/>
      <c r="V48" s="31"/>
      <c r="W48" s="75"/>
    </row>
    <row r="49" spans="1:23" x14ac:dyDescent="0.25">
      <c r="A49" s="8"/>
      <c r="B49" s="8" t="s">
        <v>427</v>
      </c>
      <c r="C49" s="221"/>
      <c r="D49" s="107">
        <v>197</v>
      </c>
      <c r="E49" s="31"/>
      <c r="F49" s="31">
        <v>197</v>
      </c>
      <c r="G49" s="75"/>
      <c r="H49" s="273">
        <v>186</v>
      </c>
      <c r="I49" s="273"/>
      <c r="J49" s="273"/>
      <c r="K49" s="285">
        <v>186</v>
      </c>
      <c r="L49" s="87"/>
      <c r="M49" s="87"/>
      <c r="N49" s="87"/>
      <c r="O49" s="88"/>
      <c r="P49" s="31"/>
      <c r="Q49" s="31"/>
      <c r="R49" s="31"/>
      <c r="S49" s="75"/>
      <c r="T49" s="31"/>
      <c r="U49" s="31"/>
      <c r="V49" s="31"/>
      <c r="W49" s="75"/>
    </row>
    <row r="50" spans="1:23" x14ac:dyDescent="0.25">
      <c r="A50" s="8"/>
      <c r="B50" s="8" t="s">
        <v>413</v>
      </c>
      <c r="C50" s="221"/>
      <c r="D50" s="265"/>
      <c r="E50" s="273"/>
      <c r="F50" s="273"/>
      <c r="G50" s="285"/>
      <c r="H50" s="273"/>
      <c r="I50" s="273"/>
      <c r="J50" s="273"/>
      <c r="K50" s="285"/>
      <c r="L50" s="87">
        <v>12</v>
      </c>
      <c r="M50" s="87"/>
      <c r="N50" s="87">
        <v>12</v>
      </c>
      <c r="O50" s="88"/>
      <c r="P50" s="31"/>
      <c r="Q50" s="31"/>
      <c r="R50" s="31"/>
      <c r="S50" s="75"/>
      <c r="T50" s="31"/>
      <c r="U50" s="31"/>
      <c r="V50" s="31"/>
      <c r="W50" s="75"/>
    </row>
    <row r="51" spans="1:23" ht="15.75" thickBot="1" x14ac:dyDescent="0.3">
      <c r="A51" s="8"/>
      <c r="B51" s="8" t="s">
        <v>414</v>
      </c>
      <c r="C51" s="221"/>
      <c r="D51" s="265"/>
      <c r="E51" s="273"/>
      <c r="F51" s="273"/>
      <c r="G51" s="285"/>
      <c r="H51" s="273"/>
      <c r="I51" s="273"/>
      <c r="J51" s="273"/>
      <c r="K51" s="285"/>
      <c r="L51" s="87">
        <v>297</v>
      </c>
      <c r="M51" s="87"/>
      <c r="N51" s="87">
        <v>193</v>
      </c>
      <c r="O51" s="88">
        <v>104</v>
      </c>
      <c r="P51" s="31"/>
      <c r="Q51" s="31"/>
      <c r="R51" s="31"/>
      <c r="S51" s="75"/>
      <c r="T51" s="31"/>
      <c r="U51" s="31"/>
      <c r="V51" s="31"/>
      <c r="W51" s="75"/>
    </row>
    <row r="52" spans="1:23" ht="15.75" thickBot="1" x14ac:dyDescent="0.3">
      <c r="A52" s="45" t="s">
        <v>161</v>
      </c>
      <c r="B52" s="46"/>
      <c r="C52" s="223"/>
      <c r="D52" s="224">
        <f t="shared" ref="D52:W52" si="7">D4+D32+D39</f>
        <v>31580</v>
      </c>
      <c r="E52" s="47">
        <f t="shared" si="7"/>
        <v>6750</v>
      </c>
      <c r="F52" s="47">
        <f t="shared" si="7"/>
        <v>11307</v>
      </c>
      <c r="G52" s="48">
        <f t="shared" si="7"/>
        <v>0</v>
      </c>
      <c r="H52" s="224">
        <f t="shared" si="7"/>
        <v>16582</v>
      </c>
      <c r="I52" s="47">
        <f t="shared" si="7"/>
        <v>0</v>
      </c>
      <c r="J52" s="47">
        <f t="shared" si="7"/>
        <v>8512</v>
      </c>
      <c r="K52" s="48">
        <f t="shared" si="7"/>
        <v>186</v>
      </c>
      <c r="L52" s="224">
        <f t="shared" si="7"/>
        <v>46927</v>
      </c>
      <c r="M52" s="47">
        <f t="shared" si="7"/>
        <v>13558</v>
      </c>
      <c r="N52" s="47">
        <f t="shared" si="7"/>
        <v>10251</v>
      </c>
      <c r="O52" s="48">
        <f t="shared" si="7"/>
        <v>192</v>
      </c>
      <c r="P52" s="47">
        <f t="shared" si="7"/>
        <v>10750</v>
      </c>
      <c r="Q52" s="47">
        <f t="shared" si="7"/>
        <v>2250</v>
      </c>
      <c r="R52" s="47">
        <f t="shared" si="7"/>
        <v>7200</v>
      </c>
      <c r="S52" s="48">
        <f t="shared" si="7"/>
        <v>1300</v>
      </c>
      <c r="T52" s="47">
        <f t="shared" si="7"/>
        <v>6500</v>
      </c>
      <c r="U52" s="47">
        <f t="shared" si="7"/>
        <v>6500</v>
      </c>
      <c r="V52" s="47">
        <f t="shared" si="7"/>
        <v>0</v>
      </c>
      <c r="W52" s="48">
        <f t="shared" si="7"/>
        <v>0</v>
      </c>
    </row>
    <row r="54" spans="1:23" x14ac:dyDescent="0.25">
      <c r="O54" s="31"/>
    </row>
    <row r="55" spans="1:23" ht="15" customHeight="1" x14ac:dyDescent="0.25">
      <c r="K55" s="31"/>
      <c r="O55" s="31"/>
    </row>
    <row r="56" spans="1:23" ht="1.5" customHeight="1" x14ac:dyDescent="0.25">
      <c r="C56" t="s">
        <v>162</v>
      </c>
      <c r="D56" s="87">
        <f t="shared" ref="D56" si="8">SUM(D5:D19)+SUM(D28:D31)+D21</f>
        <v>6099</v>
      </c>
      <c r="E56" s="87"/>
      <c r="F56" s="87"/>
      <c r="G56" s="87"/>
      <c r="H56" s="87">
        <f>SUM(H5:H19)+SUM(H28:H31)+H21</f>
        <v>1926</v>
      </c>
      <c r="I56" s="31"/>
      <c r="J56" s="31"/>
      <c r="K56" s="31"/>
      <c r="L56" s="87">
        <f>SUM(L5:L19)+SUM(L28:L31)+L21</f>
        <v>3947</v>
      </c>
      <c r="M56" s="31"/>
      <c r="N56" s="31"/>
      <c r="O56" s="31"/>
      <c r="P56" s="31">
        <f t="shared" ref="P56:T56" si="9">SUM(P5:P19)+SUM(P28:P31)+P21</f>
        <v>2750</v>
      </c>
      <c r="Q56" s="31"/>
      <c r="R56" s="31"/>
      <c r="S56" s="31"/>
      <c r="T56" s="31">
        <f t="shared" si="9"/>
        <v>0</v>
      </c>
    </row>
    <row r="57" spans="1:23" ht="15.75" hidden="1" customHeight="1" x14ac:dyDescent="0.25">
      <c r="C57" s="257" t="s">
        <v>163</v>
      </c>
      <c r="D57" s="247">
        <f>SUM(D20:D27)</f>
        <v>2481</v>
      </c>
      <c r="E57" s="247"/>
      <c r="F57" s="247"/>
      <c r="G57" s="247"/>
      <c r="H57" s="94">
        <f>SUM(H20:H27)-H21</f>
        <v>4368</v>
      </c>
      <c r="I57" s="247"/>
      <c r="J57" s="247"/>
      <c r="K57" s="247"/>
      <c r="L57" s="94">
        <f>SUM(L20:L27)-L21</f>
        <v>1822</v>
      </c>
      <c r="M57" s="247"/>
      <c r="N57" s="247"/>
      <c r="O57" s="247"/>
      <c r="P57" s="247">
        <f>SUM(P20:P28)-P21-P28</f>
        <v>8000</v>
      </c>
      <c r="Q57" s="247"/>
      <c r="R57" s="247"/>
      <c r="S57" s="247"/>
      <c r="T57" s="247">
        <f t="shared" ref="T57" si="10">SUM(T20:T28)</f>
        <v>0</v>
      </c>
    </row>
    <row r="58" spans="1:23" ht="14.25" hidden="1" customHeight="1" x14ac:dyDescent="0.25">
      <c r="C58" s="257" t="s">
        <v>163</v>
      </c>
      <c r="D58" s="247">
        <f t="shared" ref="D58:D59" si="11">SUM(D21:D28)</f>
        <v>2076</v>
      </c>
      <c r="E58" s="247"/>
      <c r="F58" s="247"/>
      <c r="G58" s="247"/>
      <c r="H58" s="94">
        <f>SUM(H21:H28)-H22</f>
        <v>2816</v>
      </c>
      <c r="I58" s="247"/>
      <c r="J58" s="247"/>
      <c r="K58" s="247"/>
      <c r="L58" s="94">
        <f t="shared" ref="L58:L59" si="12">SUM(L21:L28)-L22</f>
        <v>1528</v>
      </c>
      <c r="M58" s="247"/>
      <c r="N58" s="247"/>
      <c r="O58" s="247"/>
      <c r="P58" s="247">
        <f t="shared" ref="P58:T59" si="13">SUM(P21:P29)</f>
        <v>9750</v>
      </c>
      <c r="Q58" s="247"/>
      <c r="R58" s="247"/>
      <c r="S58" s="247"/>
      <c r="T58" s="247">
        <f t="shared" si="13"/>
        <v>0</v>
      </c>
    </row>
    <row r="59" spans="1:23" ht="10.5" hidden="1" customHeight="1" x14ac:dyDescent="0.25">
      <c r="C59" s="257" t="s">
        <v>163</v>
      </c>
      <c r="D59" s="247">
        <f t="shared" si="11"/>
        <v>3231</v>
      </c>
      <c r="E59" s="247"/>
      <c r="F59" s="247"/>
      <c r="G59" s="247"/>
      <c r="H59" s="94">
        <f>SUM(H22:H29)-H23</f>
        <v>3113</v>
      </c>
      <c r="I59" s="247"/>
      <c r="J59" s="247"/>
      <c r="K59" s="247"/>
      <c r="L59" s="94">
        <f t="shared" si="12"/>
        <v>1195</v>
      </c>
      <c r="M59" s="247"/>
      <c r="N59" s="247"/>
      <c r="O59" s="247"/>
      <c r="P59" s="247">
        <f t="shared" si="13"/>
        <v>8250</v>
      </c>
      <c r="Q59" s="247"/>
      <c r="R59" s="247"/>
      <c r="S59" s="247"/>
      <c r="T59" s="247">
        <f t="shared" ref="T59" si="14">SUM(T22:T30)</f>
        <v>0</v>
      </c>
    </row>
    <row r="60" spans="1:23" ht="14.45" customHeight="1" x14ac:dyDescent="0.25">
      <c r="C60" s="258"/>
      <c r="D60" s="258"/>
      <c r="E60" s="258"/>
      <c r="F60" s="258"/>
      <c r="G60" s="258"/>
    </row>
    <row r="61" spans="1:23" ht="8.4499999999999993" hidden="1" customHeight="1" x14ac:dyDescent="0.25">
      <c r="C61" s="258"/>
      <c r="D61" s="258"/>
      <c r="E61" s="258"/>
      <c r="F61" s="258"/>
      <c r="G61" s="258"/>
    </row>
    <row r="62" spans="1:23" ht="21.6" hidden="1" customHeight="1" x14ac:dyDescent="0.35">
      <c r="C62" s="259"/>
      <c r="D62" s="259"/>
      <c r="E62" s="259"/>
      <c r="F62" s="259"/>
      <c r="G62" s="259"/>
      <c r="H62" s="260"/>
      <c r="I62" s="261"/>
      <c r="L62" s="260"/>
      <c r="M62" s="261"/>
    </row>
    <row r="63" spans="1:23" ht="17.45" hidden="1" customHeight="1" x14ac:dyDescent="0.25"/>
    <row r="64" spans="1:23" ht="16.149999999999999" customHeight="1" x14ac:dyDescent="0.25"/>
    <row r="65" spans="2:12" x14ac:dyDescent="0.25">
      <c r="B65" s="259"/>
      <c r="C65" s="31"/>
      <c r="D65" s="31"/>
      <c r="E65" s="31"/>
      <c r="F65" s="31"/>
      <c r="G65" s="31"/>
      <c r="H65" s="262"/>
      <c r="L65" s="262"/>
    </row>
    <row r="66" spans="2:12" x14ac:dyDescent="0.25">
      <c r="B66" s="259"/>
      <c r="C66" s="31"/>
      <c r="D66" s="31"/>
      <c r="E66" s="31"/>
      <c r="F66" s="31"/>
      <c r="G66" s="31"/>
      <c r="H66" s="262"/>
      <c r="L66" s="262"/>
    </row>
    <row r="67" spans="2:12" x14ac:dyDescent="0.25">
      <c r="B67" s="259"/>
      <c r="C67" s="31"/>
      <c r="D67" s="31"/>
      <c r="E67" s="31"/>
      <c r="F67" s="31"/>
      <c r="G67" s="31"/>
      <c r="H67" s="262"/>
      <c r="L67" s="262"/>
    </row>
    <row r="68" spans="2:12" x14ac:dyDescent="0.25">
      <c r="B68" s="263"/>
      <c r="C68" s="31"/>
      <c r="D68" s="31"/>
      <c r="E68" s="31"/>
      <c r="F68" s="31"/>
      <c r="G68" s="31"/>
      <c r="H68" s="262"/>
      <c r="L68" s="262"/>
    </row>
    <row r="69" spans="2:12" x14ac:dyDescent="0.25">
      <c r="B69" s="263"/>
      <c r="C69" s="31"/>
      <c r="D69" s="31"/>
      <c r="E69" s="31"/>
      <c r="F69" s="31"/>
      <c r="G69" s="31"/>
      <c r="H69" s="262"/>
      <c r="L69" s="262"/>
    </row>
    <row r="70" spans="2:12" x14ac:dyDescent="0.25">
      <c r="B70" s="263"/>
      <c r="C70" s="31"/>
      <c r="D70" s="31"/>
      <c r="E70" s="31"/>
      <c r="F70" s="31"/>
      <c r="G70" s="31"/>
      <c r="H70" s="262"/>
      <c r="L70" s="262"/>
    </row>
    <row r="71" spans="2:12" x14ac:dyDescent="0.25">
      <c r="B71" s="263"/>
      <c r="C71" s="31"/>
      <c r="D71" s="31"/>
      <c r="E71" s="31"/>
      <c r="F71" s="31"/>
      <c r="G71" s="31"/>
      <c r="H71" s="262"/>
      <c r="L71" s="262"/>
    </row>
    <row r="72" spans="2:12" x14ac:dyDescent="0.25">
      <c r="B72" s="263"/>
      <c r="C72" s="31"/>
      <c r="D72" s="31"/>
      <c r="E72" s="31"/>
      <c r="F72" s="31"/>
      <c r="G72" s="31"/>
      <c r="H72" s="262"/>
      <c r="L72" s="262"/>
    </row>
    <row r="73" spans="2:12" x14ac:dyDescent="0.25">
      <c r="B73" s="263"/>
      <c r="C73" s="31"/>
      <c r="D73" s="31"/>
      <c r="E73" s="31"/>
      <c r="F73" s="31"/>
      <c r="G73" s="31"/>
      <c r="H73" s="262"/>
      <c r="L73" s="262"/>
    </row>
    <row r="74" spans="2:12" x14ac:dyDescent="0.25">
      <c r="B74" s="259"/>
      <c r="C74" s="31"/>
      <c r="D74" s="31"/>
      <c r="E74" s="31"/>
      <c r="F74" s="31"/>
      <c r="G74" s="31"/>
      <c r="H74" s="262"/>
      <c r="L74" s="262"/>
    </row>
    <row r="75" spans="2:12" x14ac:dyDescent="0.25">
      <c r="B75" s="259"/>
      <c r="C75" s="31"/>
      <c r="D75" s="31"/>
      <c r="E75" s="31"/>
      <c r="F75" s="31"/>
      <c r="G75" s="31"/>
      <c r="H75" s="262"/>
      <c r="L75" s="262"/>
    </row>
    <row r="76" spans="2:12" x14ac:dyDescent="0.25">
      <c r="B76" s="263"/>
      <c r="C76" s="31"/>
      <c r="D76" s="31"/>
      <c r="E76" s="31"/>
      <c r="F76" s="31"/>
      <c r="G76" s="31"/>
      <c r="H76" s="262"/>
      <c r="L76" s="262"/>
    </row>
    <row r="77" spans="2:12" x14ac:dyDescent="0.25">
      <c r="B77" s="263"/>
      <c r="C77" s="31"/>
      <c r="D77" s="31"/>
      <c r="E77" s="31"/>
      <c r="F77" s="31"/>
      <c r="G77" s="31"/>
      <c r="H77" s="262"/>
      <c r="L77" s="262"/>
    </row>
    <row r="78" spans="2:12" x14ac:dyDescent="0.25">
      <c r="B78" s="259"/>
      <c r="C78" s="31"/>
      <c r="D78" s="31"/>
      <c r="E78" s="31"/>
      <c r="F78" s="31"/>
      <c r="G78" s="31"/>
      <c r="H78" s="262"/>
      <c r="L78" s="262"/>
    </row>
    <row r="79" spans="2:12" x14ac:dyDescent="0.25">
      <c r="B79" s="259"/>
      <c r="C79" s="31"/>
      <c r="D79" s="31"/>
      <c r="E79" s="31"/>
      <c r="F79" s="31"/>
      <c r="G79" s="31"/>
      <c r="H79" s="262"/>
      <c r="L79" s="262"/>
    </row>
    <row r="80" spans="2:12" x14ac:dyDescent="0.25">
      <c r="B80" s="259"/>
      <c r="C80" s="31"/>
      <c r="D80" s="31"/>
      <c r="E80" s="31"/>
      <c r="F80" s="31"/>
      <c r="G80" s="31"/>
      <c r="H80" s="262"/>
      <c r="L80" s="262"/>
    </row>
    <row r="81" spans="2:19" x14ac:dyDescent="0.25">
      <c r="B81" s="259"/>
      <c r="C81" s="31"/>
      <c r="D81" s="31"/>
      <c r="E81" s="31"/>
      <c r="F81" s="31"/>
      <c r="G81" s="31"/>
      <c r="H81" s="262"/>
      <c r="L81" s="262"/>
    </row>
    <row r="82" spans="2:19" x14ac:dyDescent="0.25">
      <c r="B82" s="259"/>
      <c r="C82" s="31"/>
      <c r="D82" s="31"/>
      <c r="E82" s="31"/>
      <c r="F82" s="31"/>
      <c r="G82" s="31"/>
      <c r="H82" s="262"/>
      <c r="L82" s="262"/>
    </row>
    <row r="83" spans="2:19" x14ac:dyDescent="0.25">
      <c r="B83" s="263"/>
      <c r="C83" s="31"/>
      <c r="D83" s="31"/>
      <c r="E83" s="31"/>
      <c r="F83" s="31"/>
      <c r="G83" s="31"/>
      <c r="H83" s="262"/>
      <c r="L83" s="262"/>
    </row>
    <row r="84" spans="2:19" x14ac:dyDescent="0.25">
      <c r="B84" s="259"/>
      <c r="C84" s="31"/>
      <c r="D84" s="31"/>
      <c r="E84" s="31"/>
      <c r="F84" s="31"/>
      <c r="G84" s="31"/>
      <c r="H84" s="262"/>
      <c r="L84" s="262"/>
    </row>
    <row r="85" spans="2:19" x14ac:dyDescent="0.25">
      <c r="B85" s="263"/>
      <c r="C85" s="31"/>
      <c r="D85" s="31"/>
      <c r="E85" s="31"/>
      <c r="F85" s="31"/>
      <c r="G85" s="31"/>
      <c r="H85" s="262"/>
      <c r="L85" s="262"/>
      <c r="S85" s="31"/>
    </row>
    <row r="86" spans="2:19" x14ac:dyDescent="0.25">
      <c r="B86" s="259"/>
      <c r="C86" s="31"/>
      <c r="D86" s="31"/>
      <c r="E86" s="31"/>
      <c r="F86" s="31"/>
      <c r="G86" s="31"/>
      <c r="H86" s="262"/>
      <c r="L86" s="262"/>
    </row>
    <row r="87" spans="2:19" x14ac:dyDescent="0.25">
      <c r="B87" s="263"/>
      <c r="C87" s="31"/>
      <c r="D87" s="31"/>
      <c r="E87" s="31"/>
      <c r="F87" s="31"/>
      <c r="G87" s="31"/>
      <c r="H87" s="262"/>
      <c r="L87" s="262"/>
    </row>
    <row r="88" spans="2:19" x14ac:dyDescent="0.25">
      <c r="B88" s="263"/>
      <c r="C88" s="31"/>
      <c r="D88" s="31"/>
      <c r="E88" s="31"/>
      <c r="F88" s="31"/>
      <c r="G88" s="31"/>
      <c r="H88" s="262"/>
      <c r="L88" s="262"/>
    </row>
    <row r="89" spans="2:19" x14ac:dyDescent="0.25">
      <c r="B89" s="259"/>
      <c r="C89" s="31"/>
      <c r="D89" s="31"/>
      <c r="E89" s="31"/>
      <c r="F89" s="31"/>
      <c r="G89" s="31"/>
      <c r="H89" s="262"/>
      <c r="L89" s="262"/>
    </row>
    <row r="90" spans="2:19" ht="15.75" thickBot="1" x14ac:dyDescent="0.3"/>
    <row r="91" spans="2:19" ht="15.75" thickBot="1" x14ac:dyDescent="0.3">
      <c r="J91" s="56"/>
      <c r="K91" s="264"/>
      <c r="N91" s="56"/>
      <c r="O91" s="264"/>
    </row>
  </sheetData>
  <mergeCells count="5">
    <mergeCell ref="T1:W1"/>
    <mergeCell ref="D1:G1"/>
    <mergeCell ref="H1:K1"/>
    <mergeCell ref="L1:O1"/>
    <mergeCell ref="P1:S1"/>
  </mergeCells>
  <pageMargins left="0.7" right="0.7" top="0.78740157499999996" bottom="0.78740157499999996" header="0.3" footer="0.3"/>
  <pageSetup paperSize="9" scale="6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8" r:id="rId4" name="Button 2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" name="Button 5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6" name="Button 5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7" name="Button 5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8" name="Button 5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9" name="Button 5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10" name="Button 5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11" name="Button 5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2" name="Button 12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3" name="Button 12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4" name="Button 12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5" name="Button 12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6" name="Button 12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7" name="Button 12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8" name="Button 12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9" name="Button 12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20" name="Button 12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21" name="Button 12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22" name="Button 13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23" name="Button 13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24" name="Button 13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25" name="Button 13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26" name="Button 13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27" name="Button 13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3" r:id="rId28" name="Button 22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56</xdr:row>
                    <xdr:rowOff>38100</xdr:rowOff>
                  </from>
                  <to>
                    <xdr:col>12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4" r:id="rId29" name="Button 22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56</xdr:row>
                    <xdr:rowOff>38100</xdr:rowOff>
                  </from>
                  <to>
                    <xdr:col>12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5" r:id="rId30" name="Button 22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56</xdr:row>
                    <xdr:rowOff>38100</xdr:rowOff>
                  </from>
                  <to>
                    <xdr:col>12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6" r:id="rId31" name="Button 23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56</xdr:row>
                    <xdr:rowOff>38100</xdr:rowOff>
                  </from>
                  <to>
                    <xdr:col>12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7" r:id="rId32" name="Button 23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56</xdr:row>
                    <xdr:rowOff>38100</xdr:rowOff>
                  </from>
                  <to>
                    <xdr:col>12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33" name="Button 23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56</xdr:row>
                    <xdr:rowOff>38100</xdr:rowOff>
                  </from>
                  <to>
                    <xdr:col>12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9" r:id="rId34" name="Button 23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56</xdr:row>
                    <xdr:rowOff>38100</xdr:rowOff>
                  </from>
                  <to>
                    <xdr:col>12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35" name="Button 23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56</xdr:row>
                    <xdr:rowOff>38100</xdr:rowOff>
                  </from>
                  <to>
                    <xdr:col>12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1" r:id="rId36" name="Button 23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2" r:id="rId37" name="Button 23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3" r:id="rId38" name="Button 23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4" r:id="rId39" name="Button 23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5" r:id="rId40" name="Button 23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6" r:id="rId41" name="Button 24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7" r:id="rId42" name="Button 24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8" r:id="rId43" name="Button 24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9" r:id="rId44" name="Button 24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0" r:id="rId45" name="Button 24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1" r:id="rId46" name="Button 24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2" r:id="rId47" name="Button 24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3" r:id="rId48" name="Button 24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4" r:id="rId49" name="Button 24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5" r:id="rId50" name="Button 24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6" r:id="rId51" name="Button 25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7" r:id="rId52" name="Button 25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8" r:id="rId53" name="Button 25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9" r:id="rId54" name="Button 25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0" r:id="rId55" name="Button 25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1" r:id="rId56" name="Button 25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2" r:id="rId57" name="Button 25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3" r:id="rId58" name="Button 25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4" r:id="rId59" name="Button 25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5" r:id="rId60" name="Button 25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6" r:id="rId61" name="Button 26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7" r:id="rId62" name="Button 26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8" r:id="rId63" name="Button 26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9" r:id="rId64" name="Button 26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0" r:id="rId65" name="Button 26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1" r:id="rId66" name="Button 26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2" r:id="rId67" name="Button 26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3" r:id="rId68" name="Button 26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4" r:id="rId69" name="Button 26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5" r:id="rId70" name="Button 26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6" r:id="rId71" name="Button 27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7" r:id="rId72" name="Button 27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8" r:id="rId73" name="Button 27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9" r:id="rId74" name="Button 27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0" r:id="rId75" name="Button 27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1" r:id="rId76" name="Button 27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" r:id="rId77" name="Button 27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" r:id="rId78" name="Button 27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4" r:id="rId79" name="Button 27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5" r:id="rId80" name="Button 27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6" r:id="rId81" name="Button 28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7" r:id="rId82" name="Button 28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8" r:id="rId83" name="Button 28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9" r:id="rId84" name="Button 28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0" r:id="rId85" name="Button 28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1" r:id="rId86" name="Button 28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2" r:id="rId87" name="Button 28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3" r:id="rId88" name="Button 28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4" r:id="rId89" name="Button 28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5" r:id="rId90" name="Button 28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6" r:id="rId91" name="Button 29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7" r:id="rId92" name="Button 29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8" r:id="rId93" name="Button 29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9" r:id="rId94" name="Button 29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0" r:id="rId95" name="Button 29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1" r:id="rId96" name="Button 29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2" r:id="rId97" name="Button 29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3" r:id="rId98" name="Button 29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4" r:id="rId99" name="Button 29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5" r:id="rId100" name="Button 29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6" r:id="rId101" name="Button 30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7" r:id="rId102" name="Button 30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8" r:id="rId103" name="Button 30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9" r:id="rId104" name="Button 30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0" r:id="rId105" name="Button 30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1" r:id="rId106" name="Button 30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8" r:id="rId107" name="Button 36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56</xdr:row>
                    <xdr:rowOff>38100</xdr:rowOff>
                  </from>
                  <to>
                    <xdr:col>12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9" r:id="rId108" name="Button 36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56</xdr:row>
                    <xdr:rowOff>38100</xdr:rowOff>
                  </from>
                  <to>
                    <xdr:col>12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0" r:id="rId109" name="Button 36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56</xdr:row>
                    <xdr:rowOff>38100</xdr:rowOff>
                  </from>
                  <to>
                    <xdr:col>12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1" r:id="rId110" name="Button 36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56</xdr:row>
                    <xdr:rowOff>38100</xdr:rowOff>
                  </from>
                  <to>
                    <xdr:col>12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2" r:id="rId111" name="Button 36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56</xdr:row>
                    <xdr:rowOff>38100</xdr:rowOff>
                  </from>
                  <to>
                    <xdr:col>12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3" r:id="rId112" name="Button 36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56</xdr:row>
                    <xdr:rowOff>38100</xdr:rowOff>
                  </from>
                  <to>
                    <xdr:col>12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4" r:id="rId113" name="Button 36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56</xdr:row>
                    <xdr:rowOff>38100</xdr:rowOff>
                  </from>
                  <to>
                    <xdr:col>12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5" r:id="rId114" name="Button 36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56</xdr:row>
                    <xdr:rowOff>38100</xdr:rowOff>
                  </from>
                  <to>
                    <xdr:col>12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6" r:id="rId115" name="Button 37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7" r:id="rId116" name="Button 37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8" r:id="rId117" name="Button 37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9" r:id="rId118" name="Button 37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0" r:id="rId119" name="Button 37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1" r:id="rId120" name="Button 37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2" r:id="rId121" name="Button 37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3" r:id="rId122" name="Button 37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4" r:id="rId123" name="Button 37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5" r:id="rId124" name="Button 37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6" r:id="rId125" name="Button 38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7" r:id="rId126" name="Button 38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8" r:id="rId127" name="Button 38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9" r:id="rId128" name="Button 38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0" r:id="rId129" name="Button 38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1" r:id="rId130" name="Button 38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2" r:id="rId131" name="Button 38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3" r:id="rId132" name="Button 38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4" r:id="rId133" name="Button 38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5" r:id="rId134" name="Button 38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6" r:id="rId135" name="Button 39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7" r:id="rId136" name="Button 39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8" r:id="rId137" name="Button 39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9" r:id="rId138" name="Button 39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0" r:id="rId139" name="Button 39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1" r:id="rId140" name="Button 39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2" r:id="rId141" name="Button 39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3" r:id="rId142" name="Button 39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4" r:id="rId143" name="Button 39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" r:id="rId144" name="Button 39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6" r:id="rId145" name="Button 40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7" r:id="rId146" name="Button 40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8" r:id="rId147" name="Button 40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9" r:id="rId148" name="Button 40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0" r:id="rId149" name="Button 40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1" r:id="rId150" name="Button 40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2" r:id="rId151" name="Button 40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3" r:id="rId152" name="Button 40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4" r:id="rId153" name="Button 40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" r:id="rId154" name="Button 40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" r:id="rId155" name="Button 41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" r:id="rId156" name="Button 41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" r:id="rId157" name="Button 41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" r:id="rId158" name="Button 41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" r:id="rId159" name="Button 41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" r:id="rId160" name="Button 41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2" r:id="rId161" name="Button 41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3" r:id="rId162" name="Button 41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4" r:id="rId163" name="Button 41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5" r:id="rId164" name="Button 41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6" r:id="rId165" name="Button 42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7" r:id="rId166" name="Button 42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8" r:id="rId167" name="Button 42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9" r:id="rId168" name="Button 42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0" r:id="rId169" name="Button 42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1" r:id="rId170" name="Button 42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2" r:id="rId171" name="Button 42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3" r:id="rId172" name="Button 42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4" r:id="rId173" name="Button 42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5" r:id="rId174" name="Button 42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6" r:id="rId175" name="Button 43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7" r:id="rId176" name="Button 43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8" r:id="rId177" name="Button 43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9" r:id="rId178" name="Button 43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0" r:id="rId179" name="Button 43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1" r:id="rId180" name="Button 43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2" r:id="rId181" name="Button 43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3" r:id="rId182" name="Button 43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4" r:id="rId183" name="Button 43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5" r:id="rId184" name="Button 43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6" r:id="rId185" name="Button 44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3" r:id="rId186" name="Button 49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56</xdr:row>
                    <xdr:rowOff>38100</xdr:rowOff>
                  </from>
                  <to>
                    <xdr:col>12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4" r:id="rId187" name="Button 49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56</xdr:row>
                    <xdr:rowOff>38100</xdr:rowOff>
                  </from>
                  <to>
                    <xdr:col>12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5" r:id="rId188" name="Button 49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56</xdr:row>
                    <xdr:rowOff>38100</xdr:rowOff>
                  </from>
                  <to>
                    <xdr:col>12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6" r:id="rId189" name="Button 50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56</xdr:row>
                    <xdr:rowOff>38100</xdr:rowOff>
                  </from>
                  <to>
                    <xdr:col>12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" r:id="rId190" name="Button 50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56</xdr:row>
                    <xdr:rowOff>38100</xdr:rowOff>
                  </from>
                  <to>
                    <xdr:col>12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" r:id="rId191" name="Button 50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56</xdr:row>
                    <xdr:rowOff>38100</xdr:rowOff>
                  </from>
                  <to>
                    <xdr:col>12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9" r:id="rId192" name="Button 50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56</xdr:row>
                    <xdr:rowOff>38100</xdr:rowOff>
                  </from>
                  <to>
                    <xdr:col>12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" r:id="rId193" name="Button 50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56</xdr:row>
                    <xdr:rowOff>38100</xdr:rowOff>
                  </from>
                  <to>
                    <xdr:col>12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1" r:id="rId194" name="Button 50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2" r:id="rId195" name="Button 50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3" r:id="rId196" name="Button 50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4" r:id="rId197" name="Button 50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5" r:id="rId198" name="Button 50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6" r:id="rId199" name="Button 51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7" r:id="rId200" name="Button 51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" r:id="rId201" name="Button 51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" r:id="rId202" name="Button 51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" r:id="rId203" name="Button 51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" r:id="rId204" name="Button 51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" r:id="rId205" name="Button 51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" r:id="rId206" name="Button 51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" r:id="rId207" name="Button 51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" r:id="rId208" name="Button 51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6" r:id="rId209" name="Button 52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7" r:id="rId210" name="Button 52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8" r:id="rId211" name="Button 52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9" r:id="rId212" name="Button 52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0" r:id="rId213" name="Button 52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1" r:id="rId214" name="Button 52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2" r:id="rId215" name="Button 52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3" r:id="rId216" name="Button 52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4" r:id="rId217" name="Button 52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5" r:id="rId218" name="Button 52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6" r:id="rId219" name="Button 53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7" r:id="rId220" name="Button 53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8" r:id="rId221" name="Button 53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9" r:id="rId222" name="Button 53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0" r:id="rId223" name="Button 53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1" r:id="rId224" name="Button 53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2" r:id="rId225" name="Button 53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3" r:id="rId226" name="Button 53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4" r:id="rId227" name="Button 53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5" r:id="rId228" name="Button 53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6" r:id="rId229" name="Button 54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7" r:id="rId230" name="Button 54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8" r:id="rId231" name="Button 54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9" r:id="rId232" name="Button 54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0" r:id="rId233" name="Button 54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1" r:id="rId234" name="Button 54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2" r:id="rId235" name="Button 54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3" r:id="rId236" name="Button 54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4" r:id="rId237" name="Button 54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5" r:id="rId238" name="Button 54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6" r:id="rId239" name="Button 55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7" r:id="rId240" name="Button 55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8" r:id="rId241" name="Button 55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9" r:id="rId242" name="Button 55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0" r:id="rId243" name="Button 55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1" r:id="rId244" name="Button 55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2" r:id="rId245" name="Button 55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3" r:id="rId246" name="Button 55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4" r:id="rId247" name="Button 55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5" r:id="rId248" name="Button 55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6" r:id="rId249" name="Button 56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7" r:id="rId250" name="Button 56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8" r:id="rId251" name="Button 56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9" r:id="rId252" name="Button 56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0" r:id="rId253" name="Button 56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1" r:id="rId254" name="Button 56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60</xdr:row>
                    <xdr:rowOff>38100</xdr:rowOff>
                  </from>
                  <to>
                    <xdr:col>12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4" r:id="rId255" name="Button 56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5" r:id="rId256" name="Button 56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6" r:id="rId257" name="Button 57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7" r:id="rId258" name="Button 57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8" r:id="rId259" name="Button 57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9" r:id="rId260" name="Button 57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0" r:id="rId261" name="Button 57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1" r:id="rId262" name="Button 57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61</xdr:row>
                    <xdr:rowOff>38100</xdr:rowOff>
                  </from>
                  <to>
                    <xdr:col>12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4" r:id="rId263" name="Button 66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5" r:id="rId264" name="Button 66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6" r:id="rId265" name="Button 67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7" r:id="rId266" name="Button 67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8" r:id="rId267" name="Button 67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9" r:id="rId268" name="Button 67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0" r:id="rId269" name="Button 67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1" r:id="rId270" name="Button 67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2" r:id="rId271" name="Button 67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3" r:id="rId272" name="Button 67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4" r:id="rId273" name="Button 67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5" r:id="rId274" name="Button 67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6" r:id="rId275" name="Button 68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7" r:id="rId276" name="Button 68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8" r:id="rId277" name="Button 68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9" r:id="rId278" name="Button 68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0" r:id="rId279" name="Button 68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1" r:id="rId280" name="Button 68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2" r:id="rId281" name="Button 68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3" r:id="rId282" name="Button 68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4" r:id="rId283" name="Button 68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5" r:id="rId284" name="Button 68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6" r:id="rId285" name="Button 69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7" r:id="rId286" name="Button 69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8" r:id="rId287" name="Button 69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56</xdr:row>
                    <xdr:rowOff>38100</xdr:rowOff>
                  </from>
                  <to>
                    <xdr:col>8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9" r:id="rId288" name="Button 69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56</xdr:row>
                    <xdr:rowOff>38100</xdr:rowOff>
                  </from>
                  <to>
                    <xdr:col>8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0" r:id="rId289" name="Button 69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56</xdr:row>
                    <xdr:rowOff>38100</xdr:rowOff>
                  </from>
                  <to>
                    <xdr:col>8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1" r:id="rId290" name="Button 69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56</xdr:row>
                    <xdr:rowOff>38100</xdr:rowOff>
                  </from>
                  <to>
                    <xdr:col>8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2" r:id="rId291" name="Button 69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56</xdr:row>
                    <xdr:rowOff>38100</xdr:rowOff>
                  </from>
                  <to>
                    <xdr:col>8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3" r:id="rId292" name="Button 69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56</xdr:row>
                    <xdr:rowOff>38100</xdr:rowOff>
                  </from>
                  <to>
                    <xdr:col>8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4" r:id="rId293" name="Button 69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56</xdr:row>
                    <xdr:rowOff>38100</xdr:rowOff>
                  </from>
                  <to>
                    <xdr:col>8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5" r:id="rId294" name="Button 69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56</xdr:row>
                    <xdr:rowOff>38100</xdr:rowOff>
                  </from>
                  <to>
                    <xdr:col>8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6" r:id="rId295" name="Button 70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7" r:id="rId296" name="Button 70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8" r:id="rId297" name="Button 70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9" r:id="rId298" name="Button 70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0" r:id="rId299" name="Button 70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1" r:id="rId300" name="Button 70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2" r:id="rId301" name="Button 70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3" r:id="rId302" name="Button 70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4" r:id="rId303" name="Button 70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5" r:id="rId304" name="Button 70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6" r:id="rId305" name="Button 71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7" r:id="rId306" name="Button 71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8" r:id="rId307" name="Button 71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9" r:id="rId308" name="Button 71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0" r:id="rId309" name="Button 71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1" r:id="rId310" name="Button 71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2" r:id="rId311" name="Button 71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" r:id="rId312" name="Button 71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" r:id="rId313" name="Button 71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" r:id="rId314" name="Button 71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6" r:id="rId315" name="Button 72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7" r:id="rId316" name="Button 72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8" r:id="rId317" name="Button 72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9" r:id="rId318" name="Button 72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0" r:id="rId319" name="Button 72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1" r:id="rId320" name="Button 72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2" r:id="rId321" name="Button 72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3" r:id="rId322" name="Button 72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4" r:id="rId323" name="Button 72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5" r:id="rId324" name="Button 72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6" r:id="rId325" name="Button 73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7" r:id="rId326" name="Button 73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8" r:id="rId327" name="Button 73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9" r:id="rId328" name="Button 73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0" r:id="rId329" name="Button 73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1" r:id="rId330" name="Button 73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2" r:id="rId331" name="Button 73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3" r:id="rId332" name="Button 73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4" r:id="rId333" name="Button 73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5" r:id="rId334" name="Button 73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6" r:id="rId335" name="Button 74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7" r:id="rId336" name="Button 74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8" r:id="rId337" name="Button 74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9" r:id="rId338" name="Button 74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0" r:id="rId339" name="Button 74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1" r:id="rId340" name="Button 74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2" r:id="rId341" name="Button 74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3" r:id="rId342" name="Button 74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4" r:id="rId343" name="Button 74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5" r:id="rId344" name="Button 74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6" r:id="rId345" name="Button 75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7" r:id="rId346" name="Button 75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8" r:id="rId347" name="Button 75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9" r:id="rId348" name="Button 75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0" r:id="rId349" name="Button 75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1" r:id="rId350" name="Button 75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2" r:id="rId351" name="Button 75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3" r:id="rId352" name="Button 75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4" r:id="rId353" name="Button 75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5" r:id="rId354" name="Button 75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6" r:id="rId355" name="Button 76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7" r:id="rId356" name="Button 76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8" r:id="rId357" name="Button 76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9" r:id="rId358" name="Button 76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0" r:id="rId359" name="Button 76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1" r:id="rId360" name="Button 76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2" r:id="rId361" name="Button 76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3" r:id="rId362" name="Button 76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4" r:id="rId363" name="Button 76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5" r:id="rId364" name="Button 76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6" r:id="rId365" name="Button 77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7" r:id="rId366" name="Button 77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56</xdr:row>
                    <xdr:rowOff>38100</xdr:rowOff>
                  </from>
                  <to>
                    <xdr:col>8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8" r:id="rId367" name="Button 77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56</xdr:row>
                    <xdr:rowOff>38100</xdr:rowOff>
                  </from>
                  <to>
                    <xdr:col>8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9" r:id="rId368" name="Button 77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56</xdr:row>
                    <xdr:rowOff>38100</xdr:rowOff>
                  </from>
                  <to>
                    <xdr:col>8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0" r:id="rId369" name="Button 77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56</xdr:row>
                    <xdr:rowOff>38100</xdr:rowOff>
                  </from>
                  <to>
                    <xdr:col>8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1" r:id="rId370" name="Button 77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56</xdr:row>
                    <xdr:rowOff>38100</xdr:rowOff>
                  </from>
                  <to>
                    <xdr:col>8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2" r:id="rId371" name="Button 77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56</xdr:row>
                    <xdr:rowOff>38100</xdr:rowOff>
                  </from>
                  <to>
                    <xdr:col>8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3" r:id="rId372" name="Button 77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56</xdr:row>
                    <xdr:rowOff>38100</xdr:rowOff>
                  </from>
                  <to>
                    <xdr:col>8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4" r:id="rId373" name="Button 77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56</xdr:row>
                    <xdr:rowOff>38100</xdr:rowOff>
                  </from>
                  <to>
                    <xdr:col>8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5" r:id="rId374" name="Button 77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6" r:id="rId375" name="Button 78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7" r:id="rId376" name="Button 78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8" r:id="rId377" name="Button 78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9" r:id="rId378" name="Button 78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0" r:id="rId379" name="Button 78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1" r:id="rId380" name="Button 78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2" r:id="rId381" name="Button 78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3" r:id="rId382" name="Button 78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4" r:id="rId383" name="Button 78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5" r:id="rId384" name="Button 78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6" r:id="rId385" name="Button 79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7" r:id="rId386" name="Button 79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8" r:id="rId387" name="Button 79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9" r:id="rId388" name="Button 79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0" r:id="rId389" name="Button 79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1" r:id="rId390" name="Button 79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2" r:id="rId391" name="Button 79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3" r:id="rId392" name="Button 79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4" r:id="rId393" name="Button 79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5" r:id="rId394" name="Button 79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6" r:id="rId395" name="Button 80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7" r:id="rId396" name="Button 80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8" r:id="rId397" name="Button 80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9" r:id="rId398" name="Button 80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0" r:id="rId399" name="Button 80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1" r:id="rId400" name="Button 80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2" r:id="rId401" name="Button 80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3" r:id="rId402" name="Button 80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4" r:id="rId403" name="Button 80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5" r:id="rId404" name="Button 80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6" r:id="rId405" name="Button 81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7" r:id="rId406" name="Button 81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8" r:id="rId407" name="Button 81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" r:id="rId408" name="Button 81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0" r:id="rId409" name="Button 81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1" r:id="rId410" name="Button 81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2" r:id="rId411" name="Button 81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3" r:id="rId412" name="Button 81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4" r:id="rId413" name="Button 81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" r:id="rId414" name="Button 81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" r:id="rId415" name="Button 82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" r:id="rId416" name="Button 82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" r:id="rId417" name="Button 82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" r:id="rId418" name="Button 82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" r:id="rId419" name="Button 82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1" r:id="rId420" name="Button 82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2" r:id="rId421" name="Button 82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3" r:id="rId422" name="Button 82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4" r:id="rId423" name="Button 82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5" r:id="rId424" name="Button 82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6" r:id="rId425" name="Button 83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7" r:id="rId426" name="Button 83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8" r:id="rId427" name="Button 83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9" r:id="rId428" name="Button 83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0" r:id="rId429" name="Button 83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1" r:id="rId430" name="Button 83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2" r:id="rId431" name="Button 83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3" r:id="rId432" name="Button 83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4" r:id="rId433" name="Button 83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5" r:id="rId434" name="Button 83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6" r:id="rId435" name="Button 84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7" r:id="rId436" name="Button 84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8" r:id="rId437" name="Button 84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9" r:id="rId438" name="Button 84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0" r:id="rId439" name="Button 84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1" r:id="rId440" name="Button 84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2" r:id="rId441" name="Button 84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3" r:id="rId442" name="Button 84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4" r:id="rId443" name="Button 84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5" r:id="rId444" name="Button 84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6" r:id="rId445" name="Button 85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56</xdr:row>
                    <xdr:rowOff>38100</xdr:rowOff>
                  </from>
                  <to>
                    <xdr:col>8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7" r:id="rId446" name="Button 85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56</xdr:row>
                    <xdr:rowOff>38100</xdr:rowOff>
                  </from>
                  <to>
                    <xdr:col>8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8" r:id="rId447" name="Button 85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56</xdr:row>
                    <xdr:rowOff>38100</xdr:rowOff>
                  </from>
                  <to>
                    <xdr:col>8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9" r:id="rId448" name="Button 85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56</xdr:row>
                    <xdr:rowOff>38100</xdr:rowOff>
                  </from>
                  <to>
                    <xdr:col>8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0" r:id="rId449" name="Button 85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56</xdr:row>
                    <xdr:rowOff>38100</xdr:rowOff>
                  </from>
                  <to>
                    <xdr:col>8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1" r:id="rId450" name="Button 85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56</xdr:row>
                    <xdr:rowOff>38100</xdr:rowOff>
                  </from>
                  <to>
                    <xdr:col>8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2" r:id="rId451" name="Button 85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56</xdr:row>
                    <xdr:rowOff>38100</xdr:rowOff>
                  </from>
                  <to>
                    <xdr:col>8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3" r:id="rId452" name="Button 85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56</xdr:row>
                    <xdr:rowOff>38100</xdr:rowOff>
                  </from>
                  <to>
                    <xdr:col>8</xdr:col>
                    <xdr:colOff>1066800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4" r:id="rId453" name="Button 85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5" r:id="rId454" name="Button 85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6" r:id="rId455" name="Button 86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7" r:id="rId456" name="Button 86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8" r:id="rId457" name="Button 86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9" r:id="rId458" name="Button 86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0" r:id="rId459" name="Button 86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1" r:id="rId460" name="Button 86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2" r:id="rId461" name="Button 86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3" r:id="rId462" name="Button 86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4" r:id="rId463" name="Button 86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5" r:id="rId464" name="Button 86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6" r:id="rId465" name="Button 87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7" r:id="rId466" name="Button 87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8" r:id="rId467" name="Button 87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9" r:id="rId468" name="Button 87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0" r:id="rId469" name="Button 87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1" r:id="rId470" name="Button 87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2" r:id="rId471" name="Button 87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3" r:id="rId472" name="Button 87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4" r:id="rId473" name="Button 87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5" r:id="rId474" name="Button 87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6" r:id="rId475" name="Button 88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7" r:id="rId476" name="Button 88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8" r:id="rId477" name="Button 88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9" r:id="rId478" name="Button 88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0" r:id="rId479" name="Button 88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1" r:id="rId480" name="Button 88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2" r:id="rId481" name="Button 88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3" r:id="rId482" name="Button 88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4" r:id="rId483" name="Button 88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5" r:id="rId484" name="Button 88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6" r:id="rId485" name="Button 89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7" r:id="rId486" name="Button 89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8" r:id="rId487" name="Button 89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9" r:id="rId488" name="Button 89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0" r:id="rId489" name="Button 89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1" r:id="rId490" name="Button 89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2" r:id="rId491" name="Button 89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3" r:id="rId492" name="Button 89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4" r:id="rId493" name="Button 89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5" r:id="rId494" name="Button 89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6" r:id="rId495" name="Button 90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7" r:id="rId496" name="Button 90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8" r:id="rId497" name="Button 90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9" r:id="rId498" name="Button 90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0" r:id="rId499" name="Button 90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1" r:id="rId500" name="Button 90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2" r:id="rId501" name="Button 90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3" r:id="rId502" name="Button 90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4" r:id="rId503" name="Button 90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5" r:id="rId504" name="Button 90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6" r:id="rId505" name="Button 91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7" r:id="rId506" name="Button 91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8" r:id="rId507" name="Button 91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9" r:id="rId508" name="Button 91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0" r:id="rId509" name="Button 91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1" r:id="rId510" name="Button 91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2" r:id="rId511" name="Button 91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3" r:id="rId512" name="Button 91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4" r:id="rId513" name="Button 91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5" r:id="rId514" name="Button 91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6" r:id="rId515" name="Button 92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60</xdr:row>
                    <xdr:rowOff>38100</xdr:rowOff>
                  </from>
                  <to>
                    <xdr:col>8</xdr:col>
                    <xdr:colOff>1066800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" r:id="rId516" name="Button 92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" r:id="rId517" name="Button 92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" r:id="rId518" name="Button 92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" r:id="rId519" name="Button 92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" r:id="rId520" name="Button 92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" r:id="rId521" name="Button 92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" r:id="rId522" name="Button 92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4" r:id="rId523" name="Button 92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61</xdr:row>
                    <xdr:rowOff>38100</xdr:rowOff>
                  </from>
                  <to>
                    <xdr:col>8</xdr:col>
                    <xdr:colOff>1066800</xdr:colOff>
                    <xdr:row>62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1"/>
  <sheetViews>
    <sheetView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A10" sqref="A10"/>
    </sheetView>
  </sheetViews>
  <sheetFormatPr defaultColWidth="8.85546875" defaultRowHeight="15" x14ac:dyDescent="0.25"/>
  <cols>
    <col min="1" max="1" width="34.85546875" customWidth="1"/>
    <col min="7" max="7" width="9.85546875" bestFit="1" customWidth="1"/>
    <col min="9" max="9" width="8.7109375" customWidth="1"/>
    <col min="10" max="10" width="9.28515625" customWidth="1"/>
  </cols>
  <sheetData>
    <row r="1" spans="1:18" ht="19.5" thickBot="1" x14ac:dyDescent="0.35">
      <c r="A1" s="38" t="s">
        <v>164</v>
      </c>
    </row>
    <row r="2" spans="1:18" s="14" customFormat="1" ht="15.75" thickBot="1" x14ac:dyDescent="0.3">
      <c r="A2" s="341" t="s">
        <v>165</v>
      </c>
      <c r="B2" s="110">
        <v>2023</v>
      </c>
      <c r="C2" s="354" t="s">
        <v>428</v>
      </c>
      <c r="D2" s="355"/>
      <c r="E2" s="355"/>
      <c r="F2" s="356"/>
      <c r="G2" s="354" t="s">
        <v>430</v>
      </c>
      <c r="H2" s="355"/>
      <c r="I2" s="355"/>
      <c r="J2" s="356"/>
      <c r="K2" s="354" t="s">
        <v>402</v>
      </c>
      <c r="L2" s="355"/>
      <c r="M2" s="355"/>
      <c r="N2" s="356"/>
      <c r="O2" s="354" t="s">
        <v>411</v>
      </c>
      <c r="P2" s="355"/>
      <c r="Q2" s="355"/>
      <c r="R2" s="356"/>
    </row>
    <row r="3" spans="1:18" ht="48" customHeight="1" thickBot="1" x14ac:dyDescent="0.3">
      <c r="A3" s="108"/>
      <c r="B3" s="111" t="s">
        <v>166</v>
      </c>
      <c r="C3" s="57" t="s">
        <v>167</v>
      </c>
      <c r="D3" s="57" t="s">
        <v>168</v>
      </c>
      <c r="E3" s="57" t="s">
        <v>401</v>
      </c>
      <c r="F3" s="57" t="s">
        <v>166</v>
      </c>
      <c r="G3" s="101" t="s">
        <v>167</v>
      </c>
      <c r="H3" s="57" t="s">
        <v>168</v>
      </c>
      <c r="I3" s="57" t="s">
        <v>401</v>
      </c>
      <c r="J3" s="57" t="s">
        <v>166</v>
      </c>
      <c r="K3" s="101" t="s">
        <v>167</v>
      </c>
      <c r="L3" s="57" t="s">
        <v>168</v>
      </c>
      <c r="M3" s="57" t="s">
        <v>169</v>
      </c>
      <c r="N3" s="59" t="s">
        <v>166</v>
      </c>
      <c r="O3" s="57" t="s">
        <v>167</v>
      </c>
      <c r="P3" s="57" t="s">
        <v>168</v>
      </c>
      <c r="Q3" s="57" t="s">
        <v>169</v>
      </c>
      <c r="R3" s="59" t="s">
        <v>166</v>
      </c>
    </row>
    <row r="4" spans="1:18" ht="15.75" thickTop="1" x14ac:dyDescent="0.25">
      <c r="A4" s="8" t="s">
        <v>435</v>
      </c>
      <c r="B4" s="112"/>
      <c r="D4" s="286"/>
      <c r="E4" s="286"/>
      <c r="F4" s="249">
        <v>9606</v>
      </c>
      <c r="G4" s="103">
        <v>27443</v>
      </c>
      <c r="H4" s="250">
        <v>29117</v>
      </c>
      <c r="I4" s="250">
        <v>104</v>
      </c>
      <c r="J4" s="251">
        <v>7932</v>
      </c>
      <c r="K4" s="8">
        <v>76</v>
      </c>
      <c r="L4" s="286">
        <v>150</v>
      </c>
      <c r="M4" s="286">
        <v>0</v>
      </c>
      <c r="N4" s="327">
        <v>8008</v>
      </c>
      <c r="O4">
        <v>78</v>
      </c>
      <c r="P4">
        <v>150</v>
      </c>
      <c r="Q4">
        <v>0</v>
      </c>
      <c r="R4" s="252">
        <v>7936</v>
      </c>
    </row>
    <row r="5" spans="1:18" x14ac:dyDescent="0.25">
      <c r="A5" s="8" t="s">
        <v>436</v>
      </c>
      <c r="B5" s="112"/>
      <c r="E5" s="286"/>
      <c r="F5" s="249">
        <v>14074</v>
      </c>
      <c r="G5" s="103">
        <v>2480</v>
      </c>
      <c r="H5" s="250">
        <v>1521</v>
      </c>
      <c r="I5" s="250">
        <v>1494</v>
      </c>
      <c r="J5" s="251">
        <v>15033</v>
      </c>
      <c r="K5" s="8">
        <v>1800</v>
      </c>
      <c r="L5" s="326">
        <v>1389</v>
      </c>
      <c r="M5" s="326">
        <v>1157</v>
      </c>
      <c r="N5" s="327">
        <v>15444</v>
      </c>
      <c r="O5">
        <v>800</v>
      </c>
      <c r="P5">
        <v>1437</v>
      </c>
      <c r="Q5">
        <v>1157</v>
      </c>
      <c r="R5" s="252">
        <v>14807</v>
      </c>
    </row>
    <row r="6" spans="1:18" x14ac:dyDescent="0.25">
      <c r="A6" s="8" t="s">
        <v>174</v>
      </c>
      <c r="B6" s="113">
        <v>365</v>
      </c>
      <c r="C6" s="31">
        <v>200</v>
      </c>
      <c r="D6" s="31">
        <v>169</v>
      </c>
      <c r="E6" s="273">
        <v>169</v>
      </c>
      <c r="F6" s="249">
        <v>596</v>
      </c>
      <c r="G6" s="104">
        <v>400</v>
      </c>
      <c r="H6" s="87">
        <v>491</v>
      </c>
      <c r="I6" s="87">
        <v>273</v>
      </c>
      <c r="J6" s="87">
        <v>505</v>
      </c>
      <c r="K6" s="107">
        <v>400</v>
      </c>
      <c r="L6" s="31">
        <v>400</v>
      </c>
      <c r="M6" s="31">
        <v>227</v>
      </c>
      <c r="N6" s="75">
        <v>505</v>
      </c>
      <c r="O6" s="31">
        <v>400</v>
      </c>
      <c r="P6" s="31">
        <v>400</v>
      </c>
      <c r="Q6" s="31">
        <v>281</v>
      </c>
      <c r="R6" s="75">
        <v>505</v>
      </c>
    </row>
    <row r="7" spans="1:18" x14ac:dyDescent="0.25">
      <c r="A7" s="248" t="s">
        <v>437</v>
      </c>
      <c r="B7" s="113">
        <v>617</v>
      </c>
      <c r="C7" s="31">
        <v>609</v>
      </c>
      <c r="D7" s="31">
        <v>507</v>
      </c>
      <c r="E7" s="273">
        <v>0</v>
      </c>
      <c r="F7" s="249">
        <v>719</v>
      </c>
      <c r="G7" s="104">
        <v>596</v>
      </c>
      <c r="H7" s="87">
        <v>715</v>
      </c>
      <c r="I7" s="87">
        <v>0</v>
      </c>
      <c r="J7" s="87">
        <v>600</v>
      </c>
      <c r="K7" s="107">
        <v>550</v>
      </c>
      <c r="L7" s="31">
        <v>550</v>
      </c>
      <c r="M7" s="31">
        <v>0</v>
      </c>
      <c r="N7" s="75">
        <v>600</v>
      </c>
      <c r="O7" s="31">
        <v>550</v>
      </c>
      <c r="P7" s="31">
        <v>550</v>
      </c>
      <c r="Q7" s="31">
        <v>0</v>
      </c>
      <c r="R7" s="75">
        <v>600</v>
      </c>
    </row>
    <row r="8" spans="1:18" x14ac:dyDescent="0.25">
      <c r="A8" s="248" t="s">
        <v>438</v>
      </c>
      <c r="B8" s="113">
        <v>10513</v>
      </c>
      <c r="C8" s="276">
        <v>4192</v>
      </c>
      <c r="D8" s="276">
        <v>3785</v>
      </c>
      <c r="E8" s="340">
        <v>150</v>
      </c>
      <c r="F8" s="342">
        <v>10920</v>
      </c>
      <c r="G8" s="104">
        <v>2836</v>
      </c>
      <c r="H8" s="282">
        <v>3338</v>
      </c>
      <c r="I8" s="282">
        <v>1285</v>
      </c>
      <c r="J8" s="282">
        <v>10418</v>
      </c>
      <c r="K8" s="107">
        <v>1150</v>
      </c>
      <c r="L8" s="276">
        <v>1118</v>
      </c>
      <c r="M8" s="276">
        <v>0</v>
      </c>
      <c r="N8" s="75">
        <v>10450</v>
      </c>
      <c r="O8" s="276">
        <v>1000</v>
      </c>
      <c r="P8" s="276">
        <v>1000</v>
      </c>
      <c r="Q8" s="276">
        <v>0</v>
      </c>
      <c r="R8" s="75">
        <v>10450</v>
      </c>
    </row>
    <row r="9" spans="1:18" x14ac:dyDescent="0.25">
      <c r="A9" s="8" t="s">
        <v>447</v>
      </c>
      <c r="B9" s="113">
        <v>35346</v>
      </c>
      <c r="C9" s="276">
        <v>6351</v>
      </c>
      <c r="D9" s="276">
        <v>6439</v>
      </c>
      <c r="E9" s="340">
        <v>362</v>
      </c>
      <c r="F9" s="342">
        <v>35258</v>
      </c>
      <c r="G9" s="104">
        <v>7713</v>
      </c>
      <c r="H9" s="282">
        <f>4613+260</f>
        <v>4873</v>
      </c>
      <c r="I9" s="282">
        <v>260</v>
      </c>
      <c r="J9" s="282">
        <f t="shared" ref="J9:J10" si="0">F9+G9-H9</f>
        <v>38098</v>
      </c>
      <c r="K9" s="107">
        <v>5500</v>
      </c>
      <c r="L9" s="276">
        <v>4958</v>
      </c>
      <c r="M9" s="276">
        <v>362</v>
      </c>
      <c r="N9" s="75">
        <v>38640</v>
      </c>
      <c r="O9" s="276">
        <v>5500</v>
      </c>
      <c r="P9" s="276">
        <v>5476</v>
      </c>
      <c r="Q9" s="276">
        <v>373</v>
      </c>
      <c r="R9" s="75">
        <v>38664</v>
      </c>
    </row>
    <row r="10" spans="1:18" ht="15.75" thickBot="1" x14ac:dyDescent="0.3">
      <c r="A10" s="121" t="s">
        <v>102</v>
      </c>
      <c r="B10" s="114">
        <v>25481</v>
      </c>
      <c r="C10" s="123">
        <v>11977</v>
      </c>
      <c r="D10" s="123">
        <v>9714</v>
      </c>
      <c r="E10" s="287">
        <v>500</v>
      </c>
      <c r="F10" s="343">
        <v>27744</v>
      </c>
      <c r="G10" s="105">
        <v>13785</v>
      </c>
      <c r="H10" s="89">
        <v>8614</v>
      </c>
      <c r="I10" s="89">
        <v>500</v>
      </c>
      <c r="J10" s="89">
        <f t="shared" si="0"/>
        <v>32915</v>
      </c>
      <c r="K10" s="253">
        <v>15260</v>
      </c>
      <c r="L10" s="123">
        <v>46662</v>
      </c>
      <c r="M10" s="123">
        <v>500</v>
      </c>
      <c r="N10" s="122">
        <v>1413</v>
      </c>
      <c r="O10" s="253">
        <v>15627</v>
      </c>
      <c r="P10" s="123">
        <v>15000</v>
      </c>
      <c r="Q10" s="123">
        <v>500</v>
      </c>
      <c r="R10" s="122">
        <v>2040</v>
      </c>
    </row>
    <row r="11" spans="1:18" s="1" customFormat="1" ht="16.5" thickTop="1" thickBot="1" x14ac:dyDescent="0.3">
      <c r="A11" s="109" t="s">
        <v>161</v>
      </c>
      <c r="B11" s="115">
        <f t="shared" ref="B11:J11" si="1">SUM(B4:B10)</f>
        <v>72322</v>
      </c>
      <c r="C11" s="58">
        <f t="shared" si="1"/>
        <v>23329</v>
      </c>
      <c r="D11" s="58">
        <f t="shared" si="1"/>
        <v>20614</v>
      </c>
      <c r="E11" s="58">
        <f t="shared" si="1"/>
        <v>1181</v>
      </c>
      <c r="F11" s="58">
        <f t="shared" si="1"/>
        <v>98917</v>
      </c>
      <c r="G11" s="106">
        <f t="shared" si="1"/>
        <v>55253</v>
      </c>
      <c r="H11" s="90">
        <f t="shared" si="1"/>
        <v>48669</v>
      </c>
      <c r="I11" s="90">
        <f t="shared" si="1"/>
        <v>3916</v>
      </c>
      <c r="J11" s="90">
        <f t="shared" si="1"/>
        <v>105501</v>
      </c>
      <c r="K11" s="102">
        <v>24736</v>
      </c>
      <c r="L11" s="58">
        <v>55077</v>
      </c>
      <c r="M11" s="58">
        <v>2435</v>
      </c>
      <c r="N11" s="60">
        <v>75060</v>
      </c>
      <c r="O11" s="58">
        <v>23955</v>
      </c>
      <c r="P11" s="58">
        <v>24013</v>
      </c>
      <c r="Q11" s="58">
        <v>2461</v>
      </c>
      <c r="R11" s="60">
        <v>75002</v>
      </c>
    </row>
    <row r="13" spans="1:18" ht="19.5" thickBot="1" x14ac:dyDescent="0.35">
      <c r="A13" s="38" t="s">
        <v>178</v>
      </c>
    </row>
    <row r="14" spans="1:18" ht="15.75" thickBot="1" x14ac:dyDescent="0.3">
      <c r="A14" s="341" t="s">
        <v>165</v>
      </c>
      <c r="B14" s="110">
        <v>2023</v>
      </c>
      <c r="C14" s="354" t="s">
        <v>428</v>
      </c>
      <c r="D14" s="355"/>
      <c r="E14" s="355"/>
      <c r="F14" s="356"/>
      <c r="G14" s="354" t="s">
        <v>48</v>
      </c>
      <c r="H14" s="355"/>
      <c r="I14" s="355"/>
      <c r="J14" s="356"/>
      <c r="K14" s="354" t="s">
        <v>402</v>
      </c>
      <c r="L14" s="355"/>
      <c r="M14" s="355"/>
      <c r="N14" s="356"/>
      <c r="O14" s="354" t="s">
        <v>411</v>
      </c>
      <c r="P14" s="355"/>
      <c r="Q14" s="355"/>
      <c r="R14" s="356"/>
    </row>
    <row r="15" spans="1:18" ht="45.75" thickBot="1" x14ac:dyDescent="0.3">
      <c r="A15" s="116"/>
      <c r="B15" s="117" t="s">
        <v>166</v>
      </c>
      <c r="C15" s="119" t="s">
        <v>167</v>
      </c>
      <c r="D15" s="119" t="s">
        <v>168</v>
      </c>
      <c r="E15" s="119" t="s">
        <v>169</v>
      </c>
      <c r="F15" s="120" t="s">
        <v>166</v>
      </c>
      <c r="G15" s="118" t="s">
        <v>167</v>
      </c>
      <c r="H15" s="119" t="s">
        <v>168</v>
      </c>
      <c r="I15" s="119" t="s">
        <v>169</v>
      </c>
      <c r="J15" s="120" t="s">
        <v>166</v>
      </c>
      <c r="K15" s="118" t="s">
        <v>167</v>
      </c>
      <c r="L15" s="119" t="s">
        <v>168</v>
      </c>
      <c r="M15" s="119" t="s">
        <v>169</v>
      </c>
      <c r="N15" s="120" t="s">
        <v>166</v>
      </c>
      <c r="O15" s="119" t="s">
        <v>167</v>
      </c>
      <c r="P15" s="119" t="s">
        <v>168</v>
      </c>
      <c r="Q15" s="119" t="s">
        <v>169</v>
      </c>
      <c r="R15" s="120" t="s">
        <v>166</v>
      </c>
    </row>
    <row r="16" spans="1:18" x14ac:dyDescent="0.25">
      <c r="A16" s="8" t="s">
        <v>439</v>
      </c>
      <c r="B16" s="216">
        <v>3727</v>
      </c>
      <c r="C16" s="273">
        <v>6750</v>
      </c>
      <c r="D16" s="273">
        <v>0</v>
      </c>
      <c r="E16" s="273">
        <v>0</v>
      </c>
      <c r="F16" s="75">
        <v>16334</v>
      </c>
      <c r="G16" s="104">
        <v>40979</v>
      </c>
      <c r="H16" s="87">
        <v>13500</v>
      </c>
      <c r="I16" s="87">
        <v>13500</v>
      </c>
      <c r="J16" s="88">
        <v>43813</v>
      </c>
      <c r="K16" s="107">
        <v>7380</v>
      </c>
      <c r="L16" s="31">
        <v>13250</v>
      </c>
      <c r="M16" s="31">
        <v>13250</v>
      </c>
      <c r="N16" s="75">
        <v>37943</v>
      </c>
      <c r="O16" s="31">
        <v>8050</v>
      </c>
      <c r="P16" s="31">
        <v>6750</v>
      </c>
      <c r="Q16" s="31">
        <v>6000</v>
      </c>
      <c r="R16" s="75">
        <v>39243</v>
      </c>
    </row>
    <row r="17" spans="1:18" x14ac:dyDescent="0.25">
      <c r="A17" s="8" t="s">
        <v>440</v>
      </c>
      <c r="B17" s="113">
        <v>883</v>
      </c>
      <c r="C17" s="273">
        <v>0</v>
      </c>
      <c r="D17" s="273">
        <v>297</v>
      </c>
      <c r="E17" s="273">
        <v>297</v>
      </c>
      <c r="F17" s="75">
        <v>586</v>
      </c>
      <c r="G17" s="104">
        <v>0</v>
      </c>
      <c r="H17" s="87">
        <v>145</v>
      </c>
      <c r="I17" s="87">
        <v>145</v>
      </c>
      <c r="J17" s="87">
        <v>441</v>
      </c>
      <c r="K17" s="107">
        <v>0</v>
      </c>
      <c r="L17" s="31">
        <v>300</v>
      </c>
      <c r="M17" s="31">
        <v>300</v>
      </c>
      <c r="N17" s="75">
        <v>141</v>
      </c>
      <c r="O17" s="31">
        <v>0</v>
      </c>
      <c r="P17" s="31">
        <v>0</v>
      </c>
      <c r="Q17" s="31">
        <v>0</v>
      </c>
      <c r="R17" s="75">
        <v>141</v>
      </c>
    </row>
    <row r="18" spans="1:18" x14ac:dyDescent="0.25">
      <c r="A18" s="8" t="s">
        <v>180</v>
      </c>
      <c r="B18" s="216">
        <v>12</v>
      </c>
      <c r="C18" s="273">
        <v>366</v>
      </c>
      <c r="D18" s="273">
        <v>0</v>
      </c>
      <c r="E18" s="273">
        <v>0</v>
      </c>
      <c r="F18" s="75">
        <v>95</v>
      </c>
      <c r="G18" s="104">
        <v>168</v>
      </c>
      <c r="H18" s="87">
        <v>168</v>
      </c>
      <c r="I18" s="87">
        <v>68</v>
      </c>
      <c r="J18" s="88">
        <v>95</v>
      </c>
      <c r="K18" s="265">
        <v>170</v>
      </c>
      <c r="L18" s="273">
        <v>170</v>
      </c>
      <c r="M18" s="273">
        <v>129</v>
      </c>
      <c r="N18" s="285">
        <v>95</v>
      </c>
      <c r="O18" s="265">
        <v>170</v>
      </c>
      <c r="P18" s="273">
        <v>170</v>
      </c>
      <c r="Q18" s="273">
        <v>130</v>
      </c>
      <c r="R18" s="75">
        <v>95</v>
      </c>
    </row>
    <row r="19" spans="1:18" x14ac:dyDescent="0.25">
      <c r="A19" s="8" t="s">
        <v>181</v>
      </c>
      <c r="B19" s="216">
        <v>5703</v>
      </c>
      <c r="C19" s="273">
        <v>243</v>
      </c>
      <c r="D19" s="273">
        <v>0</v>
      </c>
      <c r="E19" s="273">
        <v>0</v>
      </c>
      <c r="F19" s="75">
        <v>38092</v>
      </c>
      <c r="G19" s="104">
        <v>10107</v>
      </c>
      <c r="H19" s="87">
        <v>1853</v>
      </c>
      <c r="I19" s="87">
        <v>0</v>
      </c>
      <c r="J19" s="88">
        <v>46346</v>
      </c>
      <c r="K19" s="265">
        <v>1840</v>
      </c>
      <c r="L19" s="273">
        <v>0</v>
      </c>
      <c r="M19" s="273">
        <v>0</v>
      </c>
      <c r="N19" s="285">
        <v>48186</v>
      </c>
      <c r="O19" s="265">
        <v>0</v>
      </c>
      <c r="P19" s="273">
        <v>0</v>
      </c>
      <c r="Q19" s="273">
        <v>0</v>
      </c>
      <c r="R19" s="75">
        <v>48186</v>
      </c>
    </row>
    <row r="20" spans="1:18" ht="15.75" thickBot="1" x14ac:dyDescent="0.3">
      <c r="A20" s="121" t="s">
        <v>182</v>
      </c>
      <c r="B20" s="234">
        <v>95</v>
      </c>
      <c r="C20" s="287">
        <v>0</v>
      </c>
      <c r="D20" s="287">
        <v>0</v>
      </c>
      <c r="E20" s="287">
        <v>0</v>
      </c>
      <c r="F20" s="122">
        <v>3467</v>
      </c>
      <c r="G20" s="105">
        <v>1265</v>
      </c>
      <c r="H20" s="89">
        <v>250</v>
      </c>
      <c r="I20" s="89">
        <v>250</v>
      </c>
      <c r="J20" s="254">
        <v>4482</v>
      </c>
      <c r="K20" s="328">
        <v>1790</v>
      </c>
      <c r="L20" s="287">
        <v>210</v>
      </c>
      <c r="M20" s="287">
        <v>210</v>
      </c>
      <c r="N20" s="329">
        <v>6062</v>
      </c>
      <c r="O20" s="328">
        <v>400</v>
      </c>
      <c r="P20" s="287">
        <v>250</v>
      </c>
      <c r="Q20" s="287">
        <v>250</v>
      </c>
      <c r="R20" s="122">
        <v>6212</v>
      </c>
    </row>
    <row r="21" spans="1:18" ht="16.5" thickTop="1" thickBot="1" x14ac:dyDescent="0.3">
      <c r="A21" s="109" t="s">
        <v>161</v>
      </c>
      <c r="B21" s="115">
        <f t="shared" ref="B21:R21" si="2">SUM(B16:B20)</f>
        <v>10420</v>
      </c>
      <c r="C21" s="58">
        <f t="shared" si="2"/>
        <v>7359</v>
      </c>
      <c r="D21" s="58">
        <f t="shared" si="2"/>
        <v>297</v>
      </c>
      <c r="E21" s="58">
        <f t="shared" si="2"/>
        <v>297</v>
      </c>
      <c r="F21" s="60">
        <f t="shared" si="2"/>
        <v>58574</v>
      </c>
      <c r="G21" s="102">
        <f t="shared" si="2"/>
        <v>52519</v>
      </c>
      <c r="H21" s="58">
        <f t="shared" si="2"/>
        <v>15916</v>
      </c>
      <c r="I21" s="58">
        <f t="shared" si="2"/>
        <v>13963</v>
      </c>
      <c r="J21" s="60">
        <f t="shared" si="2"/>
        <v>95177</v>
      </c>
      <c r="K21" s="102">
        <f t="shared" si="2"/>
        <v>11180</v>
      </c>
      <c r="L21" s="58">
        <f t="shared" si="2"/>
        <v>13930</v>
      </c>
      <c r="M21" s="58">
        <f t="shared" si="2"/>
        <v>13889</v>
      </c>
      <c r="N21" s="60">
        <f t="shared" si="2"/>
        <v>92427</v>
      </c>
      <c r="O21" s="58">
        <f t="shared" si="2"/>
        <v>8620</v>
      </c>
      <c r="P21" s="58">
        <f t="shared" si="2"/>
        <v>7170</v>
      </c>
      <c r="Q21" s="58">
        <f t="shared" si="2"/>
        <v>6380</v>
      </c>
      <c r="R21" s="60">
        <f t="shared" si="2"/>
        <v>93877</v>
      </c>
    </row>
    <row r="22" spans="1:18" x14ac:dyDescent="0.25">
      <c r="Q22" s="31"/>
    </row>
    <row r="23" spans="1:18" ht="19.5" thickBot="1" x14ac:dyDescent="0.35">
      <c r="A23" s="38" t="s">
        <v>407</v>
      </c>
    </row>
    <row r="24" spans="1:18" ht="15.75" thickBot="1" x14ac:dyDescent="0.3">
      <c r="A24" s="108"/>
      <c r="B24" s="235"/>
    </row>
    <row r="25" spans="1:18" ht="15.75" thickTop="1" x14ac:dyDescent="0.25">
      <c r="A25" s="255" t="s">
        <v>23</v>
      </c>
      <c r="B25" s="221">
        <v>756</v>
      </c>
    </row>
    <row r="26" spans="1:18" x14ac:dyDescent="0.25">
      <c r="A26" s="8" t="s">
        <v>183</v>
      </c>
      <c r="B26" s="75">
        <v>465</v>
      </c>
    </row>
    <row r="27" spans="1:18" x14ac:dyDescent="0.25">
      <c r="A27" s="8" t="s">
        <v>445</v>
      </c>
      <c r="B27" s="221">
        <f>2185+86</f>
        <v>2271</v>
      </c>
    </row>
    <row r="28" spans="1:18" x14ac:dyDescent="0.25">
      <c r="A28" s="8" t="s">
        <v>444</v>
      </c>
      <c r="B28" s="221">
        <v>1747</v>
      </c>
    </row>
    <row r="29" spans="1:18" x14ac:dyDescent="0.25">
      <c r="A29" s="8" t="s">
        <v>443</v>
      </c>
      <c r="B29" s="221">
        <v>353</v>
      </c>
    </row>
    <row r="30" spans="1:18" ht="15.75" thickBot="1" x14ac:dyDescent="0.3">
      <c r="A30" s="121" t="s">
        <v>446</v>
      </c>
      <c r="B30" s="344">
        <v>2408</v>
      </c>
    </row>
    <row r="31" spans="1:18" ht="16.5" thickTop="1" thickBot="1" x14ac:dyDescent="0.3">
      <c r="A31" s="109" t="s">
        <v>161</v>
      </c>
      <c r="B31" s="60">
        <f>SUM(B25:B30)</f>
        <v>8000</v>
      </c>
    </row>
  </sheetData>
  <mergeCells count="8">
    <mergeCell ref="O14:R14"/>
    <mergeCell ref="K14:N14"/>
    <mergeCell ref="G14:J14"/>
    <mergeCell ref="C14:F14"/>
    <mergeCell ref="O2:R2"/>
    <mergeCell ref="C2:F2"/>
    <mergeCell ref="G2:J2"/>
    <mergeCell ref="K2:N2"/>
  </mergeCells>
  <pageMargins left="0.7" right="0.7" top="0.78740157499999996" bottom="0.78740157499999996" header="0.3" footer="0.3"/>
  <pageSetup paperSize="9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CD057-1892-465E-B72D-27B383F26F1C}">
  <dimension ref="A1:M94"/>
  <sheetViews>
    <sheetView tabSelected="1" topLeftCell="A37" workbookViewId="0">
      <selection activeCell="H50" sqref="H50"/>
    </sheetView>
  </sheetViews>
  <sheetFormatPr defaultRowHeight="15" x14ac:dyDescent="0.25"/>
  <cols>
    <col min="1" max="1" width="5.140625" customWidth="1"/>
    <col min="2" max="2" width="3.7109375" customWidth="1"/>
    <col min="3" max="3" width="3.140625" customWidth="1"/>
    <col min="4" max="4" width="50.28515625" customWidth="1"/>
    <col min="5" max="5" width="14.7109375" style="31" customWidth="1"/>
    <col min="6" max="6" width="15.28515625" style="31" customWidth="1"/>
    <col min="7" max="7" width="0.140625" style="31" customWidth="1"/>
    <col min="8" max="8" width="16.28515625" style="31" customWidth="1"/>
    <col min="9" max="9" width="17" style="31" customWidth="1"/>
    <col min="10" max="10" width="16.5703125" style="31" customWidth="1"/>
  </cols>
  <sheetData>
    <row r="1" spans="1:12" s="1" customFormat="1" x14ac:dyDescent="0.25">
      <c r="A1" s="5"/>
      <c r="B1" s="5"/>
      <c r="C1" s="6"/>
      <c r="D1" s="6"/>
      <c r="E1" s="51">
        <v>2024</v>
      </c>
      <c r="F1" s="51">
        <v>2025</v>
      </c>
      <c r="G1" s="51">
        <v>2024</v>
      </c>
      <c r="H1" s="51">
        <v>2025</v>
      </c>
      <c r="I1" s="295">
        <v>2025</v>
      </c>
      <c r="J1" s="51">
        <v>2025</v>
      </c>
    </row>
    <row r="2" spans="1:12" ht="15.75" thickBot="1" x14ac:dyDescent="0.3">
      <c r="A2" s="49"/>
      <c r="B2" s="49"/>
      <c r="C2" s="2"/>
      <c r="D2" s="2"/>
      <c r="E2" s="52" t="s">
        <v>0</v>
      </c>
      <c r="F2" s="52" t="s">
        <v>1</v>
      </c>
      <c r="G2" s="52" t="s">
        <v>1</v>
      </c>
      <c r="H2" s="52" t="s">
        <v>0</v>
      </c>
      <c r="I2" s="296" t="s">
        <v>442</v>
      </c>
      <c r="J2" s="52" t="s">
        <v>441</v>
      </c>
    </row>
    <row r="3" spans="1:12" ht="15.75" thickTop="1" x14ac:dyDescent="0.25">
      <c r="A3" s="15" t="s">
        <v>3</v>
      </c>
      <c r="B3" s="15"/>
      <c r="C3" s="34"/>
      <c r="D3" s="34"/>
      <c r="E3" s="83">
        <v>227893.62497999999</v>
      </c>
      <c r="F3" s="83">
        <v>265079.473</v>
      </c>
      <c r="G3" s="83" t="e">
        <f t="shared" ref="G3" si="0">G4+G7+G17</f>
        <v>#REF!</v>
      </c>
      <c r="H3" s="83">
        <v>295648.14602000004</v>
      </c>
      <c r="I3" s="297">
        <f t="shared" ref="I3:J3" si="1">I4+I7+I17</f>
        <v>67754.521040000036</v>
      </c>
      <c r="J3" s="298">
        <f t="shared" si="1"/>
        <v>30568.673020000038</v>
      </c>
    </row>
    <row r="4" spans="1:12" x14ac:dyDescent="0.25">
      <c r="A4" s="20"/>
      <c r="B4" s="20" t="s">
        <v>4</v>
      </c>
      <c r="C4" s="16"/>
      <c r="D4" s="16"/>
      <c r="E4" s="53">
        <v>134973</v>
      </c>
      <c r="F4" s="53">
        <v>151725</v>
      </c>
      <c r="G4" s="53" t="e">
        <f t="shared" ref="G4" si="2">G5+G6</f>
        <v>#REF!</v>
      </c>
      <c r="H4" s="53">
        <v>153144</v>
      </c>
      <c r="I4" s="299">
        <f t="shared" ref="I4:J4" si="3">I5+I6</f>
        <v>18171</v>
      </c>
      <c r="J4" s="74">
        <f t="shared" si="3"/>
        <v>1419</v>
      </c>
    </row>
    <row r="5" spans="1:12" x14ac:dyDescent="0.25">
      <c r="A5" s="8"/>
      <c r="B5" s="8"/>
      <c r="D5" t="s">
        <v>5</v>
      </c>
      <c r="E5" s="266">
        <v>129052</v>
      </c>
      <c r="F5" s="266">
        <v>147640</v>
      </c>
      <c r="G5" s="95">
        <f>137888+2998+6754</f>
        <v>147640</v>
      </c>
      <c r="H5" s="95">
        <v>141128</v>
      </c>
      <c r="I5" s="300">
        <f>H5-E5</f>
        <v>12076</v>
      </c>
      <c r="J5" s="216">
        <f>H5-F5</f>
        <v>-6512</v>
      </c>
      <c r="K5" s="31"/>
    </row>
    <row r="6" spans="1:12" x14ac:dyDescent="0.25">
      <c r="A6" s="7"/>
      <c r="B6" s="7"/>
      <c r="C6" s="4"/>
      <c r="D6" s="4" t="s">
        <v>6</v>
      </c>
      <c r="E6" s="267">
        <v>5921</v>
      </c>
      <c r="F6" s="267">
        <v>4085</v>
      </c>
      <c r="G6" s="96" t="e">
        <f>Fondy!#REF!+Fondy!#REF!+'Duch.zaměst.a běžné činnosti PS'!N4+'Duch.zaměst.a běžné činnosti PS'!M4</f>
        <v>#REF!</v>
      </c>
      <c r="H6" s="96">
        <v>12016</v>
      </c>
      <c r="I6" s="301">
        <f>H6-E6</f>
        <v>6095</v>
      </c>
      <c r="J6" s="217">
        <f>H6-F6</f>
        <v>7931</v>
      </c>
      <c r="K6" s="31"/>
    </row>
    <row r="7" spans="1:12" x14ac:dyDescent="0.25">
      <c r="A7" s="20"/>
      <c r="B7" s="20" t="s">
        <v>7</v>
      </c>
      <c r="C7" s="16"/>
      <c r="D7" s="16"/>
      <c r="E7" s="53">
        <v>85700.624979999993</v>
      </c>
      <c r="F7" s="53">
        <v>87690.472999999998</v>
      </c>
      <c r="G7" s="53" t="e">
        <f t="shared" ref="G7" si="4">G8+G13</f>
        <v>#REF!</v>
      </c>
      <c r="H7" s="53">
        <v>88359.146020000044</v>
      </c>
      <c r="I7" s="299">
        <f>I8+I13</f>
        <v>2658.5210400000396</v>
      </c>
      <c r="J7" s="74">
        <f t="shared" ref="J7" si="5">J8+J13</f>
        <v>668.67302000003656</v>
      </c>
      <c r="K7" s="31"/>
      <c r="L7" s="31"/>
    </row>
    <row r="8" spans="1:12" x14ac:dyDescent="0.25">
      <c r="A8" s="8"/>
      <c r="B8" s="8"/>
      <c r="C8" s="25" t="s">
        <v>8</v>
      </c>
      <c r="E8" s="266">
        <v>64099.624980000001</v>
      </c>
      <c r="F8" s="266">
        <v>72167.472999999998</v>
      </c>
      <c r="G8" s="95">
        <f>SUM(G9:G12)</f>
        <v>70943.146020000044</v>
      </c>
      <c r="H8" s="95">
        <v>72749.146020000044</v>
      </c>
      <c r="I8" s="216">
        <f t="shared" ref="I8:J8" si="6">SUM(I9:I12)</f>
        <v>8649.5210400000396</v>
      </c>
      <c r="J8" s="216">
        <f t="shared" si="6"/>
        <v>581.67302000003656</v>
      </c>
    </row>
    <row r="9" spans="1:12" x14ac:dyDescent="0.25">
      <c r="A9" s="8"/>
      <c r="B9" s="8"/>
      <c r="D9" t="s">
        <v>9</v>
      </c>
      <c r="E9" s="266">
        <v>55270.221519999999</v>
      </c>
      <c r="F9" s="266">
        <v>55542.573000000004</v>
      </c>
      <c r="G9" s="95">
        <f>'Duch.zaměst.a běžné činnosti PS'!M8</f>
        <v>57205.160370000041</v>
      </c>
      <c r="H9" s="95">
        <v>57205.160370000041</v>
      </c>
      <c r="I9" s="300">
        <f>H9-E9</f>
        <v>1934.9388500000423</v>
      </c>
      <c r="J9" s="75">
        <f>H9-F9</f>
        <v>1662.5873700000375</v>
      </c>
    </row>
    <row r="10" spans="1:12" x14ac:dyDescent="0.25">
      <c r="A10" s="8"/>
      <c r="B10" s="8"/>
      <c r="D10" t="s">
        <v>10</v>
      </c>
      <c r="E10" s="266">
        <v>0</v>
      </c>
      <c r="F10" s="266">
        <v>7500</v>
      </c>
      <c r="G10" s="95">
        <f>'Opravy, investice a projekty'!M4</f>
        <v>5538</v>
      </c>
      <c r="H10" s="95">
        <v>5538</v>
      </c>
      <c r="I10" s="300">
        <f t="shared" ref="I10:I12" si="7">H10-E10</f>
        <v>5538</v>
      </c>
      <c r="J10" s="75">
        <f t="shared" ref="J10:J12" si="8">H10-F10</f>
        <v>-1962</v>
      </c>
    </row>
    <row r="11" spans="1:12" x14ac:dyDescent="0.25">
      <c r="A11" s="8"/>
      <c r="B11" s="8"/>
      <c r="D11" t="s">
        <v>11</v>
      </c>
      <c r="E11" s="266">
        <v>2756</v>
      </c>
      <c r="F11" s="266">
        <v>2800</v>
      </c>
      <c r="G11" s="95">
        <v>1000</v>
      </c>
      <c r="H11" s="95">
        <v>2806</v>
      </c>
      <c r="I11" s="300">
        <f t="shared" si="7"/>
        <v>50</v>
      </c>
      <c r="J11" s="75">
        <f t="shared" si="8"/>
        <v>6</v>
      </c>
    </row>
    <row r="12" spans="1:12" x14ac:dyDescent="0.25">
      <c r="A12" s="8"/>
      <c r="B12" s="8"/>
      <c r="D12" t="s">
        <v>12</v>
      </c>
      <c r="E12" s="266">
        <v>6073.4034600000014</v>
      </c>
      <c r="F12" s="266">
        <v>6324.9</v>
      </c>
      <c r="G12" s="95">
        <f>'Opravy, investice a projekty'!N4+'Duch.zaměst.a běžné činnosti PS'!N8</f>
        <v>7199.9856499999987</v>
      </c>
      <c r="H12" s="95">
        <v>7199.9856499999987</v>
      </c>
      <c r="I12" s="300">
        <f t="shared" si="7"/>
        <v>1126.5821899999974</v>
      </c>
      <c r="J12" s="75">
        <f t="shared" si="8"/>
        <v>875.08564999999908</v>
      </c>
      <c r="L12" s="31"/>
    </row>
    <row r="13" spans="1:12" x14ac:dyDescent="0.25">
      <c r="A13" s="8"/>
      <c r="B13" s="8"/>
      <c r="C13" t="s">
        <v>13</v>
      </c>
      <c r="E13" s="266">
        <v>21601</v>
      </c>
      <c r="F13" s="266">
        <v>15523</v>
      </c>
      <c r="G13" s="95" t="e">
        <f t="shared" ref="G13" si="9">SUM(G14:G16)</f>
        <v>#REF!</v>
      </c>
      <c r="H13" s="95">
        <v>15610</v>
      </c>
      <c r="I13" s="216">
        <f t="shared" ref="I13:J13" si="10">SUM(I14:I16)</f>
        <v>-5991</v>
      </c>
      <c r="J13" s="216">
        <f t="shared" si="10"/>
        <v>87</v>
      </c>
    </row>
    <row r="14" spans="1:12" x14ac:dyDescent="0.25">
      <c r="A14" s="8"/>
      <c r="B14" s="8"/>
      <c r="D14" t="s">
        <v>5</v>
      </c>
      <c r="E14" s="266">
        <v>12165</v>
      </c>
      <c r="F14" s="266">
        <v>5362</v>
      </c>
      <c r="G14" s="95">
        <f>7638+5262+100</f>
        <v>13000</v>
      </c>
      <c r="H14" s="95">
        <v>5292</v>
      </c>
      <c r="I14" s="300">
        <f>H14-E14</f>
        <v>-6873</v>
      </c>
      <c r="J14" s="75">
        <f>H14-F14</f>
        <v>-70</v>
      </c>
      <c r="K14" s="99"/>
    </row>
    <row r="15" spans="1:12" x14ac:dyDescent="0.25">
      <c r="A15" s="8"/>
      <c r="B15" s="8"/>
      <c r="D15" t="s">
        <v>14</v>
      </c>
      <c r="E15" s="266">
        <v>8000</v>
      </c>
      <c r="F15" s="266">
        <v>8000</v>
      </c>
      <c r="G15" s="95">
        <f>8000</f>
        <v>8000</v>
      </c>
      <c r="H15" s="95">
        <v>8000</v>
      </c>
      <c r="I15" s="300">
        <f t="shared" ref="I15:I16" si="11">H15-E15</f>
        <v>0</v>
      </c>
      <c r="J15" s="75">
        <f t="shared" ref="J15:J16" si="12">H15-F15</f>
        <v>0</v>
      </c>
      <c r="L15" s="99"/>
    </row>
    <row r="16" spans="1:12" x14ac:dyDescent="0.25">
      <c r="A16" s="7"/>
      <c r="B16" s="7"/>
      <c r="C16" s="4"/>
      <c r="D16" s="4" t="s">
        <v>15</v>
      </c>
      <c r="E16" s="267">
        <v>1436</v>
      </c>
      <c r="F16" s="267">
        <v>2161</v>
      </c>
      <c r="G16" s="96" t="e">
        <f>Fondy!I11-Fondy!#REF!-Fondy!#REF!-Fondy!#REF!-Fondy!I4+150-9</f>
        <v>#REF!</v>
      </c>
      <c r="H16" s="96">
        <v>2318</v>
      </c>
      <c r="I16" s="301">
        <f t="shared" si="11"/>
        <v>882</v>
      </c>
      <c r="J16" s="302">
        <f t="shared" si="12"/>
        <v>157</v>
      </c>
      <c r="K16" s="31"/>
    </row>
    <row r="17" spans="1:12" x14ac:dyDescent="0.25">
      <c r="A17" s="20"/>
      <c r="B17" s="20" t="s">
        <v>16</v>
      </c>
      <c r="C17" s="16"/>
      <c r="D17" s="16"/>
      <c r="E17" s="53">
        <v>7220</v>
      </c>
      <c r="F17" s="53">
        <v>25664</v>
      </c>
      <c r="G17" s="53">
        <f t="shared" ref="G17" si="13">SUM(G18:G20)</f>
        <v>18232</v>
      </c>
      <c r="H17" s="53">
        <v>54145</v>
      </c>
      <c r="I17" s="299">
        <f t="shared" ref="I17:J17" si="14">SUM(I18:I20)</f>
        <v>46925</v>
      </c>
      <c r="J17" s="74">
        <f t="shared" si="14"/>
        <v>28481</v>
      </c>
    </row>
    <row r="18" spans="1:12" x14ac:dyDescent="0.25">
      <c r="A18" s="8"/>
      <c r="B18" s="8"/>
      <c r="C18" t="s">
        <v>17</v>
      </c>
      <c r="E18" s="266">
        <v>7034</v>
      </c>
      <c r="F18" s="266">
        <v>25144</v>
      </c>
      <c r="G18" s="95">
        <f>'Opravy, investice a projekty'!M32+'Opravy, investice a projekty'!N32+'Opravy, investice a projekty'!M39+'Opravy, investice a projekty'!N39</f>
        <v>18040</v>
      </c>
      <c r="H18" s="95">
        <v>18040</v>
      </c>
      <c r="I18" s="300">
        <f>H18-E18</f>
        <v>11006</v>
      </c>
      <c r="J18" s="216">
        <f>H18-F18</f>
        <v>-7104</v>
      </c>
    </row>
    <row r="19" spans="1:12" x14ac:dyDescent="0.25">
      <c r="A19" s="8"/>
      <c r="B19" s="8"/>
      <c r="C19" t="s">
        <v>18</v>
      </c>
      <c r="E19" s="266">
        <v>186</v>
      </c>
      <c r="F19" s="266">
        <v>520</v>
      </c>
      <c r="G19" s="95">
        <f>'Opravy, investice a projekty'!O32+'Opravy, investice a projekty'!O39</f>
        <v>192</v>
      </c>
      <c r="H19" s="95">
        <v>192</v>
      </c>
      <c r="I19" s="300">
        <f t="shared" ref="I19:I20" si="15">H19-E19</f>
        <v>6</v>
      </c>
      <c r="J19" s="216">
        <f t="shared" ref="J19:J20" si="16">H19-F19</f>
        <v>-328</v>
      </c>
    </row>
    <row r="20" spans="1:12" ht="15.75" thickBot="1" x14ac:dyDescent="0.3">
      <c r="A20" s="9"/>
      <c r="B20" s="9"/>
      <c r="C20" s="3" t="s">
        <v>19</v>
      </c>
      <c r="D20" s="3"/>
      <c r="E20" s="270">
        <v>0</v>
      </c>
      <c r="F20" s="270">
        <v>0</v>
      </c>
      <c r="G20" s="97">
        <v>0</v>
      </c>
      <c r="H20" s="97">
        <v>35913</v>
      </c>
      <c r="I20" s="301">
        <f t="shared" si="15"/>
        <v>35913</v>
      </c>
      <c r="J20" s="217">
        <f t="shared" si="16"/>
        <v>35913</v>
      </c>
    </row>
    <row r="21" spans="1:12" x14ac:dyDescent="0.25">
      <c r="A21" s="15" t="s">
        <v>20</v>
      </c>
      <c r="B21" s="15"/>
      <c r="C21" s="34"/>
      <c r="D21" s="34"/>
      <c r="E21" s="83">
        <v>222211.36503999995</v>
      </c>
      <c r="F21" s="83">
        <v>262246.63383599999</v>
      </c>
      <c r="G21" s="83">
        <f t="shared" ref="G21" si="17">G22+G26+G43</f>
        <v>274916.27891999669</v>
      </c>
      <c r="H21" s="83">
        <v>300444.27891999669</v>
      </c>
      <c r="I21" s="297">
        <f t="shared" ref="I21:J21" si="18">I22+I26+I43</f>
        <v>78432.673879996757</v>
      </c>
      <c r="J21" s="298">
        <f t="shared" si="18"/>
        <v>38197.645083996744</v>
      </c>
    </row>
    <row r="22" spans="1:12" x14ac:dyDescent="0.25">
      <c r="A22" s="20"/>
      <c r="B22" s="20" t="s">
        <v>21</v>
      </c>
      <c r="C22" s="16"/>
      <c r="D22" s="16"/>
      <c r="E22" s="53">
        <v>135739.53299999997</v>
      </c>
      <c r="F22" s="53">
        <v>152523.95714639997</v>
      </c>
      <c r="G22" s="53">
        <f>SUM(G23:G25)</f>
        <v>153899.5149999967</v>
      </c>
      <c r="H22" s="53">
        <v>153899.5149999967</v>
      </c>
      <c r="I22" s="299">
        <f t="shared" ref="I22:J22" si="19">SUM(I23:I25)</f>
        <v>18159.981999996737</v>
      </c>
      <c r="J22" s="74">
        <f t="shared" si="19"/>
        <v>1375.5578535967352</v>
      </c>
    </row>
    <row r="23" spans="1:12" x14ac:dyDescent="0.25">
      <c r="A23" s="10"/>
      <c r="B23" s="10"/>
      <c r="C23" t="s">
        <v>22</v>
      </c>
      <c r="E23" s="216">
        <v>123677.81200000001</v>
      </c>
      <c r="F23" s="266">
        <v>139393.07299999997</v>
      </c>
      <c r="G23" s="95">
        <f>'Duch.zaměst.a běžné činnosti PS'!L5</f>
        <v>141008.61899999672</v>
      </c>
      <c r="H23" s="95">
        <v>141008.61899999672</v>
      </c>
      <c r="I23" s="300">
        <f>H23-E23</f>
        <v>17330.806999996712</v>
      </c>
      <c r="J23" s="75">
        <f>H23-F23</f>
        <v>1615.5459999967425</v>
      </c>
    </row>
    <row r="24" spans="1:12" x14ac:dyDescent="0.25">
      <c r="A24" s="10"/>
      <c r="B24" s="10"/>
      <c r="C24" t="s">
        <v>23</v>
      </c>
      <c r="E24" s="216">
        <v>5855.880000000001</v>
      </c>
      <c r="F24" s="266">
        <v>6376.4261464000001</v>
      </c>
      <c r="G24" s="95">
        <f>'Duch.zaměst.a běžné činnosti PS'!L6</f>
        <v>5680.2039999999997</v>
      </c>
      <c r="H24" s="95">
        <v>5680.2039999999997</v>
      </c>
      <c r="I24" s="300">
        <f t="shared" ref="I24:I25" si="20">H24-E24</f>
        <v>-175.6760000000013</v>
      </c>
      <c r="J24" s="75">
        <f t="shared" ref="J24:J25" si="21">H24-F24</f>
        <v>-696.22214640000038</v>
      </c>
    </row>
    <row r="25" spans="1:12" x14ac:dyDescent="0.25">
      <c r="A25" s="50"/>
      <c r="B25" s="50"/>
      <c r="C25" s="4" t="s">
        <v>24</v>
      </c>
      <c r="D25" s="4"/>
      <c r="E25" s="217">
        <v>6205.8409999999703</v>
      </c>
      <c r="F25" s="267">
        <v>6754.4579999999996</v>
      </c>
      <c r="G25" s="96">
        <f>'Duch.zaměst.a běžné činnosti PS'!L7</f>
        <v>7210.6919999999927</v>
      </c>
      <c r="H25" s="96">
        <v>7210.6919999999927</v>
      </c>
      <c r="I25" s="301">
        <f t="shared" si="20"/>
        <v>1004.8510000000224</v>
      </c>
      <c r="J25" s="302">
        <f t="shared" si="21"/>
        <v>456.2339999999931</v>
      </c>
    </row>
    <row r="26" spans="1:12" x14ac:dyDescent="0.25">
      <c r="A26" s="20"/>
      <c r="B26" s="20" t="s">
        <v>25</v>
      </c>
      <c r="C26" s="16"/>
      <c r="D26" s="16"/>
      <c r="E26" s="53">
        <v>75984.072039999999</v>
      </c>
      <c r="F26" s="53">
        <v>83082.676689600004</v>
      </c>
      <c r="G26" s="53">
        <f t="shared" ref="G26" si="22">G27+G40</f>
        <v>79858.763920000012</v>
      </c>
      <c r="H26" s="53">
        <v>85420.763920000012</v>
      </c>
      <c r="I26" s="299">
        <f t="shared" ref="I26:J26" si="23">I27+I40</f>
        <v>9436.691880000013</v>
      </c>
      <c r="J26" s="74">
        <f t="shared" si="23"/>
        <v>2338.0872304000077</v>
      </c>
      <c r="K26" s="31"/>
      <c r="L26" s="31"/>
    </row>
    <row r="27" spans="1:12" x14ac:dyDescent="0.25">
      <c r="A27" s="10"/>
      <c r="B27" s="10"/>
      <c r="C27" s="1" t="s">
        <v>26</v>
      </c>
      <c r="D27" s="1"/>
      <c r="E27" s="271">
        <v>69690.072039999999</v>
      </c>
      <c r="F27" s="271">
        <v>74682.676689600004</v>
      </c>
      <c r="G27" s="100">
        <f t="shared" ref="G27" si="24">SUM(G28:G35)+G37+G39</f>
        <v>74089.763920000012</v>
      </c>
      <c r="H27" s="100">
        <v>79651.763920000012</v>
      </c>
      <c r="I27" s="303">
        <f t="shared" ref="I27" si="25">SUM(I28:I35)+I37+I39</f>
        <v>9961.691880000013</v>
      </c>
      <c r="J27" s="81">
        <f>SUM(J28:J35)+J37+J39</f>
        <v>4969.0872304000077</v>
      </c>
    </row>
    <row r="28" spans="1:12" x14ac:dyDescent="0.25">
      <c r="A28" s="8"/>
      <c r="B28" s="8"/>
      <c r="D28" t="str">
        <f>'[2]Duch.zaměst.a běžné činnosti PS'!B9</f>
        <v>Správa církve</v>
      </c>
      <c r="E28" s="266">
        <v>7155.4239999999991</v>
      </c>
      <c r="F28" s="266">
        <v>7970.2676896000003</v>
      </c>
      <c r="G28" s="95">
        <f>'Duch.zaměst.a běžné činnosti PS'!L9</f>
        <v>7729</v>
      </c>
      <c r="H28" s="95">
        <v>7729</v>
      </c>
      <c r="I28" s="300">
        <f>H28-E28</f>
        <v>573.57600000000093</v>
      </c>
      <c r="J28" s="75">
        <f>H28-F28</f>
        <v>-241.26768960000027</v>
      </c>
    </row>
    <row r="29" spans="1:12" x14ac:dyDescent="0.25">
      <c r="A29" s="8"/>
      <c r="B29" s="8"/>
      <c r="D29" t="str">
        <f>'[2]Duch.zaměst.a běžné činnosti PS'!B12</f>
        <v>Administrativa a ekonomika povšechného sboru</v>
      </c>
      <c r="E29" s="266">
        <v>10868.569999999996</v>
      </c>
      <c r="F29" s="266">
        <v>13827.909</v>
      </c>
      <c r="G29" s="95">
        <f>'Duch.zaměst.a běžné činnosti PS'!L12</f>
        <v>13136.729499999999</v>
      </c>
      <c r="H29" s="95">
        <v>13136.729499999999</v>
      </c>
      <c r="I29" s="300">
        <f t="shared" ref="I29:I39" si="26">H29-E29</f>
        <v>2268.1595000000034</v>
      </c>
      <c r="J29" s="75">
        <f t="shared" ref="J29:J39" si="27">H29-F29</f>
        <v>-691.17950000000019</v>
      </c>
    </row>
    <row r="30" spans="1:12" x14ac:dyDescent="0.25">
      <c r="A30" s="8"/>
      <c r="B30" s="8"/>
      <c r="D30" t="str">
        <f>'[2]Duch.zaměst.a běžné činnosti PS'!B15</f>
        <v>Provozně-technické zázemí povšechného sboru</v>
      </c>
      <c r="E30" s="266">
        <v>6044.7760099999969</v>
      </c>
      <c r="F30" s="266">
        <v>5349.0560000000005</v>
      </c>
      <c r="G30" s="95">
        <f>'Duch.zaměst.a běžné činnosti PS'!L15</f>
        <v>5787</v>
      </c>
      <c r="H30" s="95">
        <v>5787</v>
      </c>
      <c r="I30" s="300">
        <f t="shared" si="26"/>
        <v>-257.77600999999686</v>
      </c>
      <c r="J30" s="75">
        <f t="shared" si="27"/>
        <v>437.94399999999951</v>
      </c>
    </row>
    <row r="31" spans="1:12" x14ac:dyDescent="0.25">
      <c r="A31" s="8"/>
      <c r="B31" s="8"/>
      <c r="D31" t="str">
        <f>'[2]Duch.zaměst.a běžné činnosti PS'!B18</f>
        <v>Vnější vztahy</v>
      </c>
      <c r="E31" s="266">
        <v>3867.0889999999999</v>
      </c>
      <c r="F31" s="266">
        <v>4947.634</v>
      </c>
      <c r="G31" s="95">
        <f>'Duch.zaměst.a běžné činnosti PS'!L18</f>
        <v>5151.2240000000002</v>
      </c>
      <c r="H31" s="95">
        <v>5151.2240000000002</v>
      </c>
      <c r="I31" s="300">
        <f t="shared" si="26"/>
        <v>1284.1350000000002</v>
      </c>
      <c r="J31" s="75">
        <f t="shared" si="27"/>
        <v>203.59000000000015</v>
      </c>
    </row>
    <row r="32" spans="1:12" x14ac:dyDescent="0.25">
      <c r="A32" s="8"/>
      <c r="B32" s="8"/>
      <c r="D32" t="str">
        <f>'[2]Duch.zaměst.a běžné činnosti PS'!B21</f>
        <v>Publikační činnost, komunikace</v>
      </c>
      <c r="E32" s="266">
        <v>5425.6571300000005</v>
      </c>
      <c r="F32" s="266">
        <v>4385.8</v>
      </c>
      <c r="G32" s="95">
        <f>'Duch.zaměst.a běžné činnosti PS'!L21</f>
        <v>3112.6996499999996</v>
      </c>
      <c r="H32" s="95">
        <v>3112.6996499999996</v>
      </c>
      <c r="I32" s="300">
        <f t="shared" si="26"/>
        <v>-2312.9574800000009</v>
      </c>
      <c r="J32" s="75">
        <f t="shared" si="27"/>
        <v>-1273.1003500000006</v>
      </c>
    </row>
    <row r="33" spans="1:10" x14ac:dyDescent="0.25">
      <c r="A33" s="8"/>
      <c r="B33" s="8"/>
      <c r="D33" t="str">
        <f>'[2]Duch.zaměst.a běžné činnosti PS'!B24</f>
        <v>Celocírkevní aktivity</v>
      </c>
      <c r="E33" s="266">
        <v>9389.8499999999985</v>
      </c>
      <c r="F33" s="266">
        <v>11297.804</v>
      </c>
      <c r="G33" s="95">
        <f>'Duch.zaměst.a běžné činnosti PS'!L24</f>
        <v>10763.142000000003</v>
      </c>
      <c r="H33" s="95">
        <v>10763.142000000003</v>
      </c>
      <c r="I33" s="300">
        <f t="shared" si="26"/>
        <v>1373.2920000000049</v>
      </c>
      <c r="J33" s="75">
        <f t="shared" si="27"/>
        <v>-534.66199999999662</v>
      </c>
    </row>
    <row r="34" spans="1:10" x14ac:dyDescent="0.25">
      <c r="A34" s="8"/>
      <c r="B34" s="8"/>
      <c r="D34" t="str">
        <f>'[2]Duch.zaměst.a běžné činnosti PS'!B28</f>
        <v>Správa fondů</v>
      </c>
      <c r="E34" s="266">
        <v>563</v>
      </c>
      <c r="F34" s="266">
        <v>653.1</v>
      </c>
      <c r="G34" s="95">
        <f>'Duch.zaměst.a běžné činnosti PS'!L28</f>
        <v>535</v>
      </c>
      <c r="H34" s="95">
        <v>535</v>
      </c>
      <c r="I34" s="300">
        <f t="shared" si="26"/>
        <v>-28</v>
      </c>
      <c r="J34" s="75">
        <f t="shared" si="27"/>
        <v>-118.10000000000002</v>
      </c>
    </row>
    <row r="35" spans="1:10" x14ac:dyDescent="0.25">
      <c r="A35" s="8"/>
      <c r="B35" s="8"/>
      <c r="D35" t="str">
        <f>'[2]Duch.zaměst.a běžné činnosti PS'!B32</f>
        <v>Využívání majetku - církevní střediska</v>
      </c>
      <c r="E35" s="266">
        <v>13404.982460000003</v>
      </c>
      <c r="F35" s="266">
        <v>12476.263999999999</v>
      </c>
      <c r="G35" s="95">
        <f>'Duch.zaměst.a běžné činnosti PS'!L32</f>
        <v>14667.685000000003</v>
      </c>
      <c r="H35" s="95">
        <v>14667.685000000003</v>
      </c>
      <c r="I35" s="300">
        <f t="shared" si="26"/>
        <v>1262.7025400000002</v>
      </c>
      <c r="J35" s="75">
        <f t="shared" si="27"/>
        <v>2191.4210000000039</v>
      </c>
    </row>
    <row r="36" spans="1:10" x14ac:dyDescent="0.25">
      <c r="A36" s="8"/>
      <c r="B36" s="8"/>
      <c r="D36" t="s">
        <v>27</v>
      </c>
      <c r="E36" s="266">
        <v>750</v>
      </c>
      <c r="F36" s="266">
        <v>750</v>
      </c>
      <c r="G36" s="95">
        <v>750</v>
      </c>
      <c r="H36" s="95">
        <v>750</v>
      </c>
      <c r="I36" s="300">
        <f t="shared" si="26"/>
        <v>0</v>
      </c>
      <c r="J36" s="75">
        <f t="shared" si="27"/>
        <v>0</v>
      </c>
    </row>
    <row r="37" spans="1:10" x14ac:dyDescent="0.25">
      <c r="A37" s="8"/>
      <c r="B37" s="8"/>
      <c r="D37" t="str">
        <f>'[2]Duch.zaměst.a běžné činnosti PS'!B35</f>
        <v>Využívání majetku - domy a kostely</v>
      </c>
      <c r="E37" s="266">
        <v>10315.723440000002</v>
      </c>
      <c r="F37" s="266">
        <v>11074.842000000001</v>
      </c>
      <c r="G37" s="95">
        <f>'Duch.zaměst.a běžné činnosti PS'!L35+G38</f>
        <v>12107.283770000002</v>
      </c>
      <c r="H37" s="95">
        <v>11107.283770000002</v>
      </c>
      <c r="I37" s="300">
        <f t="shared" si="26"/>
        <v>791.56033000000025</v>
      </c>
      <c r="J37" s="75">
        <f t="shared" si="27"/>
        <v>32.44177000000127</v>
      </c>
    </row>
    <row r="38" spans="1:10" x14ac:dyDescent="0.25">
      <c r="A38" s="8"/>
      <c r="B38" s="8"/>
      <c r="D38" t="s">
        <v>27</v>
      </c>
      <c r="E38" s="266">
        <v>6000</v>
      </c>
      <c r="F38" s="266">
        <v>6000</v>
      </c>
      <c r="G38" s="95">
        <v>7000</v>
      </c>
      <c r="H38" s="95">
        <v>6000</v>
      </c>
      <c r="I38" s="300">
        <f t="shared" si="26"/>
        <v>0</v>
      </c>
      <c r="J38" s="75">
        <f t="shared" si="27"/>
        <v>0</v>
      </c>
    </row>
    <row r="39" spans="1:10" x14ac:dyDescent="0.25">
      <c r="A39" s="8"/>
      <c r="B39" s="8"/>
      <c r="D39" t="s">
        <v>28</v>
      </c>
      <c r="E39" s="266">
        <v>2655</v>
      </c>
      <c r="F39" s="266">
        <v>2700</v>
      </c>
      <c r="G39" s="95">
        <f>1000+100</f>
        <v>1100</v>
      </c>
      <c r="H39" s="95">
        <v>7662</v>
      </c>
      <c r="I39" s="300">
        <f t="shared" si="26"/>
        <v>5007</v>
      </c>
      <c r="J39" s="75">
        <f t="shared" si="27"/>
        <v>4962</v>
      </c>
    </row>
    <row r="40" spans="1:10" x14ac:dyDescent="0.25">
      <c r="A40" s="8"/>
      <c r="B40" s="8"/>
      <c r="C40" s="1" t="s">
        <v>29</v>
      </c>
      <c r="E40" s="271">
        <v>6294</v>
      </c>
      <c r="F40" s="271">
        <v>8400</v>
      </c>
      <c r="G40" s="100">
        <f>SUM(G41:G42)</f>
        <v>5769</v>
      </c>
      <c r="H40" s="100">
        <v>5769</v>
      </c>
      <c r="I40" s="303">
        <f t="shared" ref="I40:J40" si="28">SUM(I41:I42)</f>
        <v>-525</v>
      </c>
      <c r="J40" s="81">
        <f t="shared" si="28"/>
        <v>-2631</v>
      </c>
    </row>
    <row r="41" spans="1:10" x14ac:dyDescent="0.25">
      <c r="A41" s="8"/>
      <c r="B41" s="8"/>
      <c r="C41" s="1"/>
      <c r="D41" s="25" t="s">
        <v>30</v>
      </c>
      <c r="E41" s="266">
        <v>4368</v>
      </c>
      <c r="F41" s="266">
        <v>2050</v>
      </c>
      <c r="G41" s="95">
        <f>'Opravy, investice a projekty'!L57</f>
        <v>1822</v>
      </c>
      <c r="H41" s="95">
        <v>1822</v>
      </c>
      <c r="I41" s="300">
        <f>H41-E41</f>
        <v>-2546</v>
      </c>
      <c r="J41" s="75">
        <f>H41-F41</f>
        <v>-228</v>
      </c>
    </row>
    <row r="42" spans="1:10" x14ac:dyDescent="0.25">
      <c r="A42" s="7"/>
      <c r="B42" s="7"/>
      <c r="C42" s="24"/>
      <c r="D42" s="32" t="s">
        <v>31</v>
      </c>
      <c r="E42" s="267">
        <v>1926</v>
      </c>
      <c r="F42" s="267">
        <v>6350</v>
      </c>
      <c r="G42" s="96">
        <f>'Opravy, investice a projekty'!L56</f>
        <v>3947</v>
      </c>
      <c r="H42" s="96">
        <v>3947</v>
      </c>
      <c r="I42" s="301">
        <f>H42-E42</f>
        <v>2021</v>
      </c>
      <c r="J42" s="302">
        <f>H42-F42</f>
        <v>-2403</v>
      </c>
    </row>
    <row r="43" spans="1:10" x14ac:dyDescent="0.25">
      <c r="A43" s="20"/>
      <c r="B43" s="20" t="s">
        <v>32</v>
      </c>
      <c r="C43" s="16"/>
      <c r="D43" s="16"/>
      <c r="E43" s="53">
        <v>10288</v>
      </c>
      <c r="F43" s="53">
        <v>26640</v>
      </c>
      <c r="G43" s="53">
        <f t="shared" ref="G43" si="29">SUM(G44:G46)</f>
        <v>41158</v>
      </c>
      <c r="H43" s="53">
        <v>61124</v>
      </c>
      <c r="I43" s="299">
        <f t="shared" ref="I43:J43" si="30">SUM(I44:I46)</f>
        <v>50836</v>
      </c>
      <c r="J43" s="74">
        <f t="shared" si="30"/>
        <v>34484</v>
      </c>
    </row>
    <row r="44" spans="1:10" x14ac:dyDescent="0.25">
      <c r="A44" s="10"/>
      <c r="B44" s="8"/>
      <c r="D44" t="s">
        <v>33</v>
      </c>
      <c r="E44" s="216">
        <v>3029</v>
      </c>
      <c r="F44" s="266">
        <v>3900</v>
      </c>
      <c r="G44" s="95">
        <f>'Opravy, investice a projekty'!L39</f>
        <v>2214</v>
      </c>
      <c r="H44" s="95">
        <v>2214</v>
      </c>
      <c r="I44" s="300">
        <f>H44-E44</f>
        <v>-815</v>
      </c>
      <c r="J44" s="75">
        <f>H44-F44</f>
        <v>-1686</v>
      </c>
    </row>
    <row r="45" spans="1:10" x14ac:dyDescent="0.25">
      <c r="A45" s="10"/>
      <c r="B45" s="8"/>
      <c r="D45" t="s">
        <v>34</v>
      </c>
      <c r="E45" s="216">
        <v>7259</v>
      </c>
      <c r="F45" s="266">
        <v>22740</v>
      </c>
      <c r="G45" s="95">
        <f>'Opravy, investice a projekty'!L32</f>
        <v>38944</v>
      </c>
      <c r="H45" s="95">
        <v>38944</v>
      </c>
      <c r="I45" s="300">
        <f t="shared" ref="I45:I46" si="31">H45-E45</f>
        <v>31685</v>
      </c>
      <c r="J45" s="75">
        <f t="shared" ref="J45:J46" si="32">H45-F45</f>
        <v>16204</v>
      </c>
    </row>
    <row r="46" spans="1:10" x14ac:dyDescent="0.25">
      <c r="A46" s="7"/>
      <c r="B46" s="7"/>
      <c r="C46" s="4"/>
      <c r="D46" s="4" t="s">
        <v>35</v>
      </c>
      <c r="E46" s="217">
        <v>0</v>
      </c>
      <c r="F46" s="267">
        <v>0</v>
      </c>
      <c r="G46" s="96">
        <v>0</v>
      </c>
      <c r="H46" s="96">
        <v>19966</v>
      </c>
      <c r="I46" s="301">
        <f t="shared" si="31"/>
        <v>19966</v>
      </c>
      <c r="J46" s="302">
        <f t="shared" si="32"/>
        <v>19966</v>
      </c>
    </row>
    <row r="47" spans="1:10" x14ac:dyDescent="0.25">
      <c r="A47" s="15" t="s">
        <v>36</v>
      </c>
      <c r="B47" s="15"/>
      <c r="C47" s="34"/>
      <c r="D47" s="34"/>
      <c r="E47" s="83">
        <v>5882.0199400000274</v>
      </c>
      <c r="F47" s="83">
        <v>2832.8391640000191</v>
      </c>
      <c r="G47" s="83" t="e">
        <f>G48+G49+G50</f>
        <v>#REF!</v>
      </c>
      <c r="H47" s="83">
        <v>-4796.1328999966645</v>
      </c>
      <c r="I47" s="297">
        <f t="shared" ref="I47:J47" si="33">I48+I49+I50</f>
        <v>-10678.152839996692</v>
      </c>
      <c r="J47" s="298">
        <f t="shared" si="33"/>
        <v>-7628.9720639966836</v>
      </c>
    </row>
    <row r="48" spans="1:10" x14ac:dyDescent="0.25">
      <c r="A48" s="22"/>
      <c r="B48" s="22" t="s">
        <v>37</v>
      </c>
      <c r="C48" s="17"/>
      <c r="D48" s="17"/>
      <c r="E48" s="84">
        <v>-766.53299999996671</v>
      </c>
      <c r="F48" s="84">
        <v>-798.95714639997459</v>
      </c>
      <c r="G48" s="84" t="e">
        <f t="shared" ref="G48" si="34">G4-G22</f>
        <v>#REF!</v>
      </c>
      <c r="H48" s="84">
        <v>-755.51499999669613</v>
      </c>
      <c r="I48" s="304">
        <f>H48-E48</f>
        <v>11.018000003270572</v>
      </c>
      <c r="J48" s="305">
        <f>H48-F48</f>
        <v>43.442146403278457</v>
      </c>
    </row>
    <row r="49" spans="1:13" x14ac:dyDescent="0.25">
      <c r="A49" s="22"/>
      <c r="B49" s="22" t="s">
        <v>25</v>
      </c>
      <c r="C49" s="17"/>
      <c r="D49" s="17"/>
      <c r="E49" s="84">
        <v>9716.5529399999941</v>
      </c>
      <c r="F49" s="84">
        <v>4607.7963103999937</v>
      </c>
      <c r="G49" s="84" t="e">
        <f t="shared" ref="G49" si="35">G7-G26</f>
        <v>#REF!</v>
      </c>
      <c r="H49" s="84">
        <v>2938.3821000000316</v>
      </c>
      <c r="I49" s="304">
        <f t="shared" ref="I49:I50" si="36">H49-E49</f>
        <v>-6778.1708399999625</v>
      </c>
      <c r="J49" s="305">
        <f t="shared" ref="J49:J50" si="37">H49-F49</f>
        <v>-1669.414210399962</v>
      </c>
    </row>
    <row r="50" spans="1:13" x14ac:dyDescent="0.25">
      <c r="A50" s="23"/>
      <c r="B50" s="23" t="s">
        <v>38</v>
      </c>
      <c r="C50" s="18"/>
      <c r="D50" s="18"/>
      <c r="E50" s="54">
        <v>-3068</v>
      </c>
      <c r="F50" s="54">
        <v>-976</v>
      </c>
      <c r="G50" s="54">
        <f t="shared" ref="G50" si="38">G17-G43</f>
        <v>-22926</v>
      </c>
      <c r="H50" s="54">
        <v>-6979</v>
      </c>
      <c r="I50" s="306">
        <f t="shared" si="36"/>
        <v>-3911</v>
      </c>
      <c r="J50" s="307">
        <f t="shared" si="37"/>
        <v>-6003</v>
      </c>
      <c r="K50" s="31"/>
    </row>
    <row r="51" spans="1:13" x14ac:dyDescent="0.25">
      <c r="A51" s="15" t="s">
        <v>39</v>
      </c>
      <c r="B51" s="15"/>
      <c r="C51" s="34"/>
      <c r="D51" s="34"/>
      <c r="E51" s="83">
        <v>-2719</v>
      </c>
      <c r="F51" s="83">
        <v>-2700</v>
      </c>
      <c r="G51" s="83">
        <f>SUM(G52:G53)</f>
        <v>-1734</v>
      </c>
      <c r="H51" s="83">
        <v>5312</v>
      </c>
      <c r="I51" s="297">
        <f>SUM(I52:I53)</f>
        <v>8031</v>
      </c>
      <c r="J51" s="298">
        <f>SUM(J52:J53)</f>
        <v>8012</v>
      </c>
    </row>
    <row r="52" spans="1:13" x14ac:dyDescent="0.25">
      <c r="A52" s="8"/>
      <c r="B52" s="8" t="s">
        <v>40</v>
      </c>
      <c r="E52" s="266">
        <v>0</v>
      </c>
      <c r="F52" s="266">
        <v>0</v>
      </c>
      <c r="G52" s="95">
        <v>0</v>
      </c>
      <c r="H52" s="95">
        <v>8000</v>
      </c>
      <c r="I52" s="300">
        <f>H52-E52</f>
        <v>8000</v>
      </c>
      <c r="J52" s="75">
        <f>H52-F52</f>
        <v>8000</v>
      </c>
    </row>
    <row r="53" spans="1:13" x14ac:dyDescent="0.25">
      <c r="A53" s="7"/>
      <c r="B53" s="7" t="s">
        <v>41</v>
      </c>
      <c r="C53" s="4"/>
      <c r="D53" s="4"/>
      <c r="E53" s="267">
        <v>-2719</v>
      </c>
      <c r="F53" s="267">
        <v>-2700</v>
      </c>
      <c r="G53" s="96">
        <v>-1734</v>
      </c>
      <c r="H53" s="96">
        <v>-2688</v>
      </c>
      <c r="I53" s="301">
        <f>H53-E53</f>
        <v>31</v>
      </c>
      <c r="J53" s="302">
        <f>H53-F53</f>
        <v>12</v>
      </c>
      <c r="M53" s="31"/>
    </row>
    <row r="54" spans="1:13" x14ac:dyDescent="0.25">
      <c r="A54" s="36" t="s">
        <v>42</v>
      </c>
      <c r="B54" s="308"/>
      <c r="C54" s="37"/>
      <c r="D54" s="37"/>
      <c r="E54" s="236">
        <v>0</v>
      </c>
      <c r="F54" s="272">
        <v>0</v>
      </c>
      <c r="G54" s="98">
        <v>0</v>
      </c>
      <c r="H54" s="98">
        <v>0</v>
      </c>
      <c r="I54" s="301">
        <f>H54-E54</f>
        <v>0</v>
      </c>
      <c r="J54" s="302">
        <f>H54-F54</f>
        <v>0</v>
      </c>
      <c r="M54" s="31"/>
    </row>
    <row r="55" spans="1:13" ht="18.75" customHeight="1" thickBot="1" x14ac:dyDescent="0.3">
      <c r="A55" s="19" t="s">
        <v>43</v>
      </c>
      <c r="B55" s="19"/>
      <c r="C55" s="35"/>
      <c r="D55" s="35"/>
      <c r="E55" s="55">
        <v>3163.0199400000274</v>
      </c>
      <c r="F55" s="55">
        <v>132.83916400001908</v>
      </c>
      <c r="G55" s="55" t="e">
        <f>G47+G51-G54</f>
        <v>#REF!</v>
      </c>
      <c r="H55" s="55">
        <v>515.86710000333596</v>
      </c>
      <c r="I55" s="309">
        <f>I47+I51-I54</f>
        <v>-2647.1528399966919</v>
      </c>
      <c r="J55" s="310">
        <f>J47+J51-J54</f>
        <v>383.02793600331643</v>
      </c>
      <c r="K55" s="31"/>
      <c r="L55" s="31"/>
    </row>
    <row r="56" spans="1:13" ht="0.75" customHeight="1" x14ac:dyDescent="0.25"/>
    <row r="57" spans="1:13" ht="17.25" hidden="1" customHeight="1" x14ac:dyDescent="0.25">
      <c r="A57" s="1"/>
    </row>
    <row r="58" spans="1:13" ht="16.5" hidden="1" customHeight="1" x14ac:dyDescent="0.25">
      <c r="C58" s="1"/>
      <c r="D58" s="39"/>
    </row>
    <row r="59" spans="1:13" ht="12.75" hidden="1" customHeight="1" x14ac:dyDescent="0.25">
      <c r="D59" s="31"/>
    </row>
    <row r="60" spans="1:13" ht="12.75" hidden="1" customHeight="1" x14ac:dyDescent="0.25">
      <c r="D60" s="31"/>
    </row>
    <row r="61" spans="1:13" ht="0.75" hidden="1" customHeight="1" x14ac:dyDescent="0.25">
      <c r="D61" s="31"/>
    </row>
    <row r="62" spans="1:13" hidden="1" x14ac:dyDescent="0.25">
      <c r="D62" s="31"/>
    </row>
    <row r="63" spans="1:13" hidden="1" x14ac:dyDescent="0.25">
      <c r="D63" s="31"/>
    </row>
    <row r="64" spans="1:13" hidden="1" x14ac:dyDescent="0.25">
      <c r="D64" s="31"/>
    </row>
    <row r="65" spans="3:6" hidden="1" x14ac:dyDescent="0.25">
      <c r="D65" s="31"/>
    </row>
    <row r="66" spans="3:6" hidden="1" x14ac:dyDescent="0.25">
      <c r="D66" s="31"/>
    </row>
    <row r="67" spans="3:6" hidden="1" x14ac:dyDescent="0.25">
      <c r="D67" s="31"/>
    </row>
    <row r="68" spans="3:6" hidden="1" x14ac:dyDescent="0.25">
      <c r="C68" s="1"/>
      <c r="D68" s="39"/>
    </row>
    <row r="69" spans="3:6" hidden="1" x14ac:dyDescent="0.25">
      <c r="D69" s="39"/>
    </row>
    <row r="70" spans="3:6" hidden="1" x14ac:dyDescent="0.25">
      <c r="D70" s="31"/>
    </row>
    <row r="71" spans="3:6" hidden="1" x14ac:dyDescent="0.25">
      <c r="D71" s="31"/>
    </row>
    <row r="72" spans="3:6" hidden="1" x14ac:dyDescent="0.25">
      <c r="D72" s="31"/>
    </row>
    <row r="73" spans="3:6" hidden="1" x14ac:dyDescent="0.25">
      <c r="C73" s="25"/>
      <c r="D73" s="40"/>
      <c r="E73" s="40"/>
      <c r="F73" s="40"/>
    </row>
    <row r="74" spans="3:6" hidden="1" x14ac:dyDescent="0.25">
      <c r="D74" s="31"/>
    </row>
    <row r="75" spans="3:6" hidden="1" x14ac:dyDescent="0.25">
      <c r="D75" s="31"/>
    </row>
    <row r="76" spans="3:6" hidden="1" x14ac:dyDescent="0.25">
      <c r="D76" s="31"/>
    </row>
    <row r="77" spans="3:6" ht="13.5" hidden="1" customHeight="1" x14ac:dyDescent="0.25">
      <c r="D77" s="31"/>
    </row>
    <row r="78" spans="3:6" hidden="1" x14ac:dyDescent="0.25">
      <c r="D78" s="31"/>
    </row>
    <row r="79" spans="3:6" hidden="1" x14ac:dyDescent="0.25"/>
    <row r="80" spans="3:6" hidden="1" x14ac:dyDescent="0.25">
      <c r="C80" s="1"/>
    </row>
    <row r="81" spans="3:12" hidden="1" x14ac:dyDescent="0.25"/>
    <row r="82" spans="3:12" hidden="1" x14ac:dyDescent="0.25"/>
    <row r="83" spans="3:12" hidden="1" x14ac:dyDescent="0.25"/>
    <row r="84" spans="3:12" ht="15.75" hidden="1" customHeight="1" x14ac:dyDescent="0.25"/>
    <row r="85" spans="3:12" ht="15" hidden="1" customHeight="1" x14ac:dyDescent="0.25">
      <c r="C85" s="25"/>
      <c r="D85" s="25"/>
      <c r="E85" s="40"/>
      <c r="F85" s="40"/>
      <c r="G85" s="40"/>
      <c r="H85" s="40"/>
      <c r="I85" s="40"/>
      <c r="J85" s="40"/>
      <c r="K85" s="25"/>
      <c r="L85" s="25"/>
    </row>
    <row r="86" spans="3:12" ht="17.25" hidden="1" customHeight="1" x14ac:dyDescent="0.25"/>
    <row r="87" spans="3:12" ht="16.5" hidden="1" customHeight="1" x14ac:dyDescent="0.25"/>
    <row r="88" spans="3:12" ht="15" hidden="1" customHeight="1" x14ac:dyDescent="0.25"/>
    <row r="89" spans="3:12" ht="17.25" hidden="1" customHeight="1" x14ac:dyDescent="0.25"/>
    <row r="90" spans="3:12" ht="22.5" hidden="1" customHeight="1" x14ac:dyDescent="0.25"/>
    <row r="91" spans="3:12" ht="16.5" hidden="1" customHeight="1" x14ac:dyDescent="0.25">
      <c r="C91" s="1" t="s">
        <v>44</v>
      </c>
      <c r="E91"/>
      <c r="F91"/>
    </row>
    <row r="92" spans="3:12" ht="0.75" hidden="1" customHeight="1" x14ac:dyDescent="0.25">
      <c r="D92" s="42" t="s">
        <v>45</v>
      </c>
      <c r="E92" s="43">
        <v>3866</v>
      </c>
      <c r="F92" s="43"/>
      <c r="G92" s="86">
        <v>3866</v>
      </c>
      <c r="H92" s="86">
        <v>3866</v>
      </c>
      <c r="I92" s="86">
        <v>3915</v>
      </c>
      <c r="J92" s="91">
        <v>3965</v>
      </c>
    </row>
    <row r="93" spans="3:12" ht="15" hidden="1" customHeight="1" x14ac:dyDescent="0.25">
      <c r="D93" s="44" t="s">
        <v>46</v>
      </c>
      <c r="E93" s="41">
        <v>11227</v>
      </c>
      <c r="F93" s="41"/>
      <c r="G93" s="85">
        <f>E93*1.03</f>
        <v>11563.81</v>
      </c>
      <c r="H93" s="85" t="e">
        <v>#REF!</v>
      </c>
      <c r="I93" s="85" t="e">
        <f>H93*1.03</f>
        <v>#REF!</v>
      </c>
      <c r="J93" s="92" t="e">
        <f>I93*1.03</f>
        <v>#REF!</v>
      </c>
    </row>
    <row r="94" spans="3:12" ht="0.75" customHeight="1" x14ac:dyDescent="0.25">
      <c r="D94" s="226" t="s">
        <v>47</v>
      </c>
      <c r="E94" s="227">
        <v>320</v>
      </c>
      <c r="F94" s="227"/>
      <c r="G94" s="227">
        <v>320</v>
      </c>
      <c r="H94" s="227">
        <v>400</v>
      </c>
      <c r="I94" s="228"/>
      <c r="J94" s="229"/>
    </row>
  </sheetData>
  <pageMargins left="0.7" right="0.7" top="0.78740157499999996" bottom="0.78740157499999996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22"/>
  <sheetViews>
    <sheetView topLeftCell="B62" workbookViewId="0">
      <selection activeCell="E68" sqref="E68:E72"/>
    </sheetView>
  </sheetViews>
  <sheetFormatPr defaultColWidth="9.140625" defaultRowHeight="15" x14ac:dyDescent="0.25"/>
  <cols>
    <col min="1" max="1" width="9.140625" style="124"/>
    <col min="2" max="2" width="9.140625" style="125"/>
    <col min="3" max="3" width="32.42578125" style="125" customWidth="1"/>
    <col min="4" max="4" width="14.5703125" style="125" customWidth="1"/>
    <col min="5" max="5" width="15.140625" style="125" customWidth="1"/>
    <col min="6" max="6" width="15.42578125" style="125" customWidth="1"/>
    <col min="7" max="7" width="16.28515625" style="125" customWidth="1"/>
    <col min="8" max="8" width="12" style="125" customWidth="1"/>
    <col min="9" max="9" width="11.28515625" bestFit="1" customWidth="1"/>
    <col min="10" max="10" width="11.42578125" customWidth="1"/>
    <col min="11" max="11" width="12.7109375" customWidth="1"/>
    <col min="12" max="12" width="11.5703125" style="125" customWidth="1"/>
    <col min="13" max="13" width="13.7109375" customWidth="1"/>
  </cols>
  <sheetData>
    <row r="1" spans="1:13" ht="15.75" thickBot="1" x14ac:dyDescent="0.3">
      <c r="I1" s="357" t="s">
        <v>185</v>
      </c>
      <c r="J1" s="358"/>
      <c r="K1" s="358"/>
      <c r="L1" s="359"/>
    </row>
    <row r="2" spans="1:13" ht="16.5" thickTop="1" thickBot="1" x14ac:dyDescent="0.3">
      <c r="A2" s="126"/>
      <c r="B2" s="127" t="s">
        <v>126</v>
      </c>
      <c r="C2" s="128" t="s">
        <v>127</v>
      </c>
      <c r="D2" s="129" t="s">
        <v>186</v>
      </c>
      <c r="E2" s="130" t="s">
        <v>187</v>
      </c>
      <c r="F2" s="130" t="s">
        <v>178</v>
      </c>
      <c r="G2" s="130" t="s">
        <v>18</v>
      </c>
      <c r="H2" s="131" t="s">
        <v>188</v>
      </c>
      <c r="I2" s="132" t="s">
        <v>14</v>
      </c>
      <c r="J2" s="133" t="s">
        <v>189</v>
      </c>
      <c r="K2" s="134" t="s">
        <v>190</v>
      </c>
      <c r="L2" s="135" t="s">
        <v>191</v>
      </c>
    </row>
    <row r="3" spans="1:13" ht="16.5" thickTop="1" thickBot="1" x14ac:dyDescent="0.3">
      <c r="A3" s="136" t="s">
        <v>192</v>
      </c>
      <c r="B3" s="137"/>
      <c r="C3" s="138"/>
      <c r="D3" s="139">
        <f t="shared" ref="D3:H3" si="0">SUM(D4:D13)</f>
        <v>111758</v>
      </c>
      <c r="E3" s="140">
        <f t="shared" si="0"/>
        <v>0</v>
      </c>
      <c r="F3" s="140">
        <f t="shared" si="0"/>
        <v>6</v>
      </c>
      <c r="G3" s="140">
        <f t="shared" si="0"/>
        <v>111752</v>
      </c>
      <c r="H3" s="141">
        <f t="shared" si="0"/>
        <v>0</v>
      </c>
      <c r="I3" s="192">
        <f>SUM(I4:I13)</f>
        <v>512</v>
      </c>
      <c r="J3" s="193">
        <f>SUM(J4:J13)</f>
        <v>110283</v>
      </c>
      <c r="K3" s="193">
        <f>SUM(K4:K13)</f>
        <v>957</v>
      </c>
      <c r="L3" s="142"/>
    </row>
    <row r="4" spans="1:13" ht="15.75" thickTop="1" x14ac:dyDescent="0.25">
      <c r="A4" s="143" t="s">
        <v>193</v>
      </c>
      <c r="B4" s="144" t="s">
        <v>194</v>
      </c>
      <c r="C4" s="145" t="s">
        <v>22</v>
      </c>
      <c r="D4" s="146">
        <v>103149</v>
      </c>
      <c r="E4" s="147">
        <v>0</v>
      </c>
      <c r="F4" s="147">
        <v>0</v>
      </c>
      <c r="G4" s="147">
        <v>103149</v>
      </c>
      <c r="H4" s="148">
        <f>D4-G4-E4-F4</f>
        <v>0</v>
      </c>
      <c r="I4" s="198" t="s">
        <v>195</v>
      </c>
      <c r="J4" s="199">
        <f>G4</f>
        <v>103149</v>
      </c>
      <c r="K4" s="199" t="s">
        <v>195</v>
      </c>
      <c r="L4" s="150"/>
    </row>
    <row r="5" spans="1:13" x14ac:dyDescent="0.25">
      <c r="A5" s="143" t="s">
        <v>196</v>
      </c>
      <c r="B5" s="144" t="s">
        <v>194</v>
      </c>
      <c r="C5" s="145" t="s">
        <v>197</v>
      </c>
      <c r="D5" s="146">
        <v>370</v>
      </c>
      <c r="E5" s="147">
        <v>0</v>
      </c>
      <c r="F5" s="147">
        <v>0</v>
      </c>
      <c r="G5" s="147">
        <v>370</v>
      </c>
      <c r="H5" s="148">
        <f t="shared" ref="H5:H13" si="1">D5-G5-E5-F5</f>
        <v>0</v>
      </c>
      <c r="I5" s="198" t="s">
        <v>195</v>
      </c>
      <c r="J5" s="199">
        <f>G5</f>
        <v>370</v>
      </c>
      <c r="K5" s="199" t="s">
        <v>195</v>
      </c>
      <c r="L5" s="150"/>
    </row>
    <row r="6" spans="1:13" x14ac:dyDescent="0.25">
      <c r="A6" s="143" t="s">
        <v>53</v>
      </c>
      <c r="B6" s="152" t="s">
        <v>198</v>
      </c>
      <c r="C6" s="153" t="s">
        <v>199</v>
      </c>
      <c r="D6" s="146">
        <v>110</v>
      </c>
      <c r="E6" s="147">
        <v>0</v>
      </c>
      <c r="F6" s="147">
        <v>6</v>
      </c>
      <c r="G6" s="147">
        <v>104</v>
      </c>
      <c r="H6" s="148">
        <f t="shared" si="1"/>
        <v>0</v>
      </c>
      <c r="I6" s="198">
        <v>24</v>
      </c>
      <c r="J6" s="147">
        <v>0</v>
      </c>
      <c r="K6" s="199">
        <v>80</v>
      </c>
      <c r="L6" s="150" t="s">
        <v>200</v>
      </c>
    </row>
    <row r="7" spans="1:13" x14ac:dyDescent="0.25">
      <c r="A7" s="143" t="s">
        <v>53</v>
      </c>
      <c r="B7" s="152" t="s">
        <v>201</v>
      </c>
      <c r="C7" s="153" t="s">
        <v>202</v>
      </c>
      <c r="D7" s="146">
        <v>583</v>
      </c>
      <c r="E7" s="147"/>
      <c r="F7" s="147">
        <v>0</v>
      </c>
      <c r="G7" s="147">
        <v>583</v>
      </c>
      <c r="H7" s="148">
        <f t="shared" si="1"/>
        <v>0</v>
      </c>
      <c r="I7" s="198" t="s">
        <v>195</v>
      </c>
      <c r="J7" s="147">
        <v>0</v>
      </c>
      <c r="K7" s="199">
        <v>583</v>
      </c>
      <c r="L7" s="150" t="s">
        <v>203</v>
      </c>
    </row>
    <row r="8" spans="1:13" x14ac:dyDescent="0.25">
      <c r="A8" s="143" t="s">
        <v>55</v>
      </c>
      <c r="B8" s="144" t="s">
        <v>204</v>
      </c>
      <c r="C8" s="145" t="s">
        <v>23</v>
      </c>
      <c r="D8" s="146">
        <v>2245</v>
      </c>
      <c r="E8" s="147">
        <v>0</v>
      </c>
      <c r="F8" s="147">
        <v>0</v>
      </c>
      <c r="G8" s="147">
        <v>2245</v>
      </c>
      <c r="H8" s="148">
        <f t="shared" si="1"/>
        <v>0</v>
      </c>
      <c r="I8" s="198" t="s">
        <v>195</v>
      </c>
      <c r="J8" s="199">
        <f>G8</f>
        <v>2245</v>
      </c>
      <c r="K8" s="147">
        <v>0</v>
      </c>
      <c r="L8" s="150"/>
    </row>
    <row r="9" spans="1:13" x14ac:dyDescent="0.25">
      <c r="A9" s="143" t="s">
        <v>55</v>
      </c>
      <c r="B9" s="152" t="s">
        <v>205</v>
      </c>
      <c r="C9" s="153" t="s">
        <v>206</v>
      </c>
      <c r="D9" s="146">
        <v>154</v>
      </c>
      <c r="E9" s="147">
        <v>0</v>
      </c>
      <c r="F9" s="147">
        <v>0</v>
      </c>
      <c r="G9" s="147">
        <v>154</v>
      </c>
      <c r="H9" s="148">
        <f t="shared" si="1"/>
        <v>0</v>
      </c>
      <c r="I9" s="198">
        <v>85</v>
      </c>
      <c r="J9" s="199">
        <v>69</v>
      </c>
      <c r="K9" s="147">
        <v>0</v>
      </c>
      <c r="L9" s="150"/>
    </row>
    <row r="10" spans="1:13" x14ac:dyDescent="0.25">
      <c r="A10" s="143"/>
      <c r="B10" s="152" t="s">
        <v>207</v>
      </c>
      <c r="C10" s="153" t="s">
        <v>208</v>
      </c>
      <c r="D10" s="146">
        <v>394</v>
      </c>
      <c r="E10" s="147">
        <v>0</v>
      </c>
      <c r="F10" s="147">
        <v>0</v>
      </c>
      <c r="G10" s="147">
        <v>394</v>
      </c>
      <c r="H10" s="148">
        <f t="shared" si="1"/>
        <v>0</v>
      </c>
      <c r="I10" s="198">
        <v>202</v>
      </c>
      <c r="J10" s="199">
        <v>192</v>
      </c>
      <c r="K10" s="202" t="s">
        <v>195</v>
      </c>
      <c r="L10" s="150"/>
    </row>
    <row r="11" spans="1:13" x14ac:dyDescent="0.25">
      <c r="A11" s="143"/>
      <c r="B11" s="152" t="s">
        <v>209</v>
      </c>
      <c r="C11" s="153" t="s">
        <v>210</v>
      </c>
      <c r="D11" s="146">
        <v>361</v>
      </c>
      <c r="E11" s="147">
        <v>0</v>
      </c>
      <c r="F11" s="147">
        <v>0</v>
      </c>
      <c r="G11" s="147">
        <v>361</v>
      </c>
      <c r="H11" s="148">
        <f t="shared" si="1"/>
        <v>0</v>
      </c>
      <c r="I11" s="198">
        <v>201</v>
      </c>
      <c r="J11" s="199">
        <v>160</v>
      </c>
      <c r="K11" s="202" t="s">
        <v>195</v>
      </c>
      <c r="L11" s="150"/>
    </row>
    <row r="12" spans="1:13" x14ac:dyDescent="0.25">
      <c r="A12" s="143"/>
      <c r="B12" s="152" t="s">
        <v>211</v>
      </c>
      <c r="C12" s="153" t="s">
        <v>212</v>
      </c>
      <c r="D12" s="146">
        <v>294</v>
      </c>
      <c r="E12" s="147">
        <v>0</v>
      </c>
      <c r="F12" s="147">
        <v>0</v>
      </c>
      <c r="G12" s="147">
        <v>294</v>
      </c>
      <c r="H12" s="148">
        <f t="shared" si="1"/>
        <v>0</v>
      </c>
      <c r="I12" s="198" t="s">
        <v>195</v>
      </c>
      <c r="J12" s="147">
        <v>0</v>
      </c>
      <c r="K12" s="199">
        <v>294</v>
      </c>
      <c r="L12" s="150" t="s">
        <v>213</v>
      </c>
    </row>
    <row r="13" spans="1:13" ht="15.75" thickBot="1" x14ac:dyDescent="0.3">
      <c r="A13" s="143" t="s">
        <v>57</v>
      </c>
      <c r="B13" s="152" t="s">
        <v>214</v>
      </c>
      <c r="C13" s="153" t="s">
        <v>215</v>
      </c>
      <c r="D13" s="154">
        <v>4098</v>
      </c>
      <c r="E13" s="155">
        <v>0</v>
      </c>
      <c r="F13" s="155">
        <v>0</v>
      </c>
      <c r="G13" s="155">
        <v>4098</v>
      </c>
      <c r="H13" s="148">
        <f t="shared" si="1"/>
        <v>0</v>
      </c>
      <c r="I13" s="200" t="s">
        <v>195</v>
      </c>
      <c r="J13" s="201">
        <f>G13</f>
        <v>4098</v>
      </c>
      <c r="K13" s="201" t="s">
        <v>195</v>
      </c>
      <c r="L13" s="157"/>
    </row>
    <row r="14" spans="1:13" ht="16.5" thickTop="1" thickBot="1" x14ac:dyDescent="0.3">
      <c r="A14" s="136" t="s">
        <v>216</v>
      </c>
      <c r="B14" s="137"/>
      <c r="C14" s="138"/>
      <c r="D14" s="139">
        <f t="shared" ref="D14:K14" si="2">SUM(D15:D84)</f>
        <v>47964</v>
      </c>
      <c r="E14" s="140">
        <f t="shared" si="2"/>
        <v>22445</v>
      </c>
      <c r="F14" s="140">
        <f t="shared" si="2"/>
        <v>1811</v>
      </c>
      <c r="G14" s="140">
        <f t="shared" si="2"/>
        <v>18653</v>
      </c>
      <c r="H14" s="141">
        <f t="shared" si="2"/>
        <v>5055</v>
      </c>
      <c r="I14" s="194">
        <f t="shared" si="2"/>
        <v>7477</v>
      </c>
      <c r="J14" s="195">
        <f t="shared" si="2"/>
        <v>9149</v>
      </c>
      <c r="K14" s="195">
        <f t="shared" si="2"/>
        <v>1867</v>
      </c>
      <c r="L14" s="158"/>
    </row>
    <row r="15" spans="1:13" ht="15.75" thickTop="1" x14ac:dyDescent="0.25">
      <c r="A15" s="143" t="s">
        <v>62</v>
      </c>
      <c r="B15" s="152" t="s">
        <v>217</v>
      </c>
      <c r="C15" s="153" t="s">
        <v>183</v>
      </c>
      <c r="D15" s="146">
        <v>362</v>
      </c>
      <c r="E15" s="147">
        <v>0</v>
      </c>
      <c r="F15" s="147">
        <v>0</v>
      </c>
      <c r="G15" s="147">
        <f>D15</f>
        <v>362</v>
      </c>
      <c r="H15" s="148">
        <f t="shared" ref="H15:H37" si="3">D15-G15</f>
        <v>0</v>
      </c>
      <c r="I15" s="149">
        <v>362</v>
      </c>
      <c r="J15" s="182" t="s">
        <v>195</v>
      </c>
      <c r="K15" s="151" t="s">
        <v>195</v>
      </c>
      <c r="L15" s="150"/>
      <c r="M15" s="173">
        <f>G15-I15</f>
        <v>0</v>
      </c>
    </row>
    <row r="16" spans="1:13" x14ac:dyDescent="0.25">
      <c r="A16" s="143" t="s">
        <v>64</v>
      </c>
      <c r="B16" s="152" t="s">
        <v>218</v>
      </c>
      <c r="C16" s="153" t="s">
        <v>219</v>
      </c>
      <c r="D16" s="146">
        <v>5628</v>
      </c>
      <c r="E16" s="147">
        <v>0</v>
      </c>
      <c r="F16" s="147">
        <v>0</v>
      </c>
      <c r="G16" s="147">
        <f>D16</f>
        <v>5628</v>
      </c>
      <c r="H16" s="148">
        <f t="shared" si="3"/>
        <v>0</v>
      </c>
      <c r="I16" s="149">
        <v>1762</v>
      </c>
      <c r="J16" s="151">
        <v>3866</v>
      </c>
      <c r="K16" s="151" t="s">
        <v>195</v>
      </c>
      <c r="L16" s="150"/>
    </row>
    <row r="17" spans="1:12" x14ac:dyDescent="0.25">
      <c r="A17" s="143" t="s">
        <v>64</v>
      </c>
      <c r="B17" s="152" t="s">
        <v>220</v>
      </c>
      <c r="C17" s="153" t="s">
        <v>221</v>
      </c>
      <c r="D17" s="146">
        <v>4</v>
      </c>
      <c r="E17" s="147">
        <v>0</v>
      </c>
      <c r="F17" s="147">
        <v>0</v>
      </c>
      <c r="G17" s="147">
        <f t="shared" ref="G17:G37" si="4">D17</f>
        <v>4</v>
      </c>
      <c r="H17" s="148">
        <f t="shared" si="3"/>
        <v>0</v>
      </c>
      <c r="I17" s="149">
        <v>4</v>
      </c>
      <c r="J17" s="182" t="s">
        <v>195</v>
      </c>
      <c r="K17" s="151" t="s">
        <v>195</v>
      </c>
      <c r="L17" s="150"/>
    </row>
    <row r="18" spans="1:12" x14ac:dyDescent="0.25">
      <c r="A18" s="143" t="s">
        <v>64</v>
      </c>
      <c r="B18" s="152" t="s">
        <v>222</v>
      </c>
      <c r="C18" s="153" t="s">
        <v>223</v>
      </c>
      <c r="D18" s="146">
        <v>3</v>
      </c>
      <c r="E18" s="147">
        <v>0</v>
      </c>
      <c r="F18" s="147">
        <v>0</v>
      </c>
      <c r="G18" s="147">
        <f t="shared" si="4"/>
        <v>3</v>
      </c>
      <c r="H18" s="148">
        <f t="shared" si="3"/>
        <v>0</v>
      </c>
      <c r="I18" s="149">
        <v>3</v>
      </c>
      <c r="J18" s="182" t="s">
        <v>195</v>
      </c>
      <c r="K18" s="151" t="s">
        <v>195</v>
      </c>
      <c r="L18" s="150"/>
    </row>
    <row r="19" spans="1:12" x14ac:dyDescent="0.25">
      <c r="A19" s="143" t="s">
        <v>64</v>
      </c>
      <c r="B19" s="152" t="s">
        <v>224</v>
      </c>
      <c r="C19" s="153" t="s">
        <v>225</v>
      </c>
      <c r="D19" s="146">
        <v>5</v>
      </c>
      <c r="E19" s="147">
        <v>0</v>
      </c>
      <c r="F19" s="147">
        <v>0</v>
      </c>
      <c r="G19" s="147">
        <f t="shared" si="4"/>
        <v>5</v>
      </c>
      <c r="H19" s="148">
        <f t="shared" si="3"/>
        <v>0</v>
      </c>
      <c r="I19" s="149">
        <v>5</v>
      </c>
      <c r="J19" s="182" t="s">
        <v>195</v>
      </c>
      <c r="K19" s="151" t="s">
        <v>195</v>
      </c>
      <c r="L19" s="150"/>
    </row>
    <row r="20" spans="1:12" x14ac:dyDescent="0.25">
      <c r="A20" s="143" t="s">
        <v>64</v>
      </c>
      <c r="B20" s="152" t="s">
        <v>226</v>
      </c>
      <c r="C20" s="153" t="s">
        <v>227</v>
      </c>
      <c r="D20" s="146">
        <v>3</v>
      </c>
      <c r="E20" s="147">
        <v>0</v>
      </c>
      <c r="F20" s="147">
        <v>0</v>
      </c>
      <c r="G20" s="147">
        <f t="shared" si="4"/>
        <v>3</v>
      </c>
      <c r="H20" s="148">
        <f t="shared" si="3"/>
        <v>0</v>
      </c>
      <c r="I20" s="149">
        <v>3</v>
      </c>
      <c r="J20" s="182" t="s">
        <v>195</v>
      </c>
      <c r="K20" s="151" t="s">
        <v>195</v>
      </c>
      <c r="L20" s="150"/>
    </row>
    <row r="21" spans="1:12" x14ac:dyDescent="0.25">
      <c r="A21" s="143" t="s">
        <v>64</v>
      </c>
      <c r="B21" s="152" t="s">
        <v>228</v>
      </c>
      <c r="C21" s="153" t="s">
        <v>229</v>
      </c>
      <c r="D21" s="146">
        <v>10</v>
      </c>
      <c r="E21" s="147">
        <v>0</v>
      </c>
      <c r="F21" s="147">
        <v>0</v>
      </c>
      <c r="G21" s="147">
        <f t="shared" si="4"/>
        <v>10</v>
      </c>
      <c r="H21" s="148">
        <f t="shared" si="3"/>
        <v>0</v>
      </c>
      <c r="I21" s="149">
        <v>10</v>
      </c>
      <c r="J21" s="182" t="s">
        <v>195</v>
      </c>
      <c r="K21" s="151" t="s">
        <v>195</v>
      </c>
      <c r="L21" s="150"/>
    </row>
    <row r="22" spans="1:12" x14ac:dyDescent="0.25">
      <c r="A22" s="143" t="s">
        <v>64</v>
      </c>
      <c r="B22" s="152" t="s">
        <v>230</v>
      </c>
      <c r="C22" s="153" t="s">
        <v>231</v>
      </c>
      <c r="D22" s="146">
        <v>8</v>
      </c>
      <c r="E22" s="147">
        <v>0</v>
      </c>
      <c r="F22" s="147">
        <v>0</v>
      </c>
      <c r="G22" s="147">
        <f t="shared" si="4"/>
        <v>8</v>
      </c>
      <c r="H22" s="148">
        <f t="shared" si="3"/>
        <v>0</v>
      </c>
      <c r="I22" s="149">
        <v>8</v>
      </c>
      <c r="J22" s="182" t="s">
        <v>195</v>
      </c>
      <c r="K22" s="151" t="s">
        <v>195</v>
      </c>
      <c r="L22" s="150"/>
    </row>
    <row r="23" spans="1:12" x14ac:dyDescent="0.25">
      <c r="A23" s="143" t="s">
        <v>64</v>
      </c>
      <c r="B23" s="152" t="s">
        <v>232</v>
      </c>
      <c r="C23" s="153" t="s">
        <v>233</v>
      </c>
      <c r="D23" s="146">
        <v>1</v>
      </c>
      <c r="E23" s="147">
        <v>0</v>
      </c>
      <c r="F23" s="147">
        <v>0</v>
      </c>
      <c r="G23" s="147">
        <f t="shared" si="4"/>
        <v>1</v>
      </c>
      <c r="H23" s="148">
        <f t="shared" si="3"/>
        <v>0</v>
      </c>
      <c r="I23" s="149">
        <v>1</v>
      </c>
      <c r="J23" s="182" t="s">
        <v>195</v>
      </c>
      <c r="K23" s="151" t="s">
        <v>195</v>
      </c>
      <c r="L23" s="150"/>
    </row>
    <row r="24" spans="1:12" x14ac:dyDescent="0.25">
      <c r="A24" s="143" t="s">
        <v>64</v>
      </c>
      <c r="B24" s="152" t="s">
        <v>234</v>
      </c>
      <c r="C24" s="153" t="s">
        <v>235</v>
      </c>
      <c r="D24" s="146">
        <v>8</v>
      </c>
      <c r="E24" s="147">
        <v>0</v>
      </c>
      <c r="F24" s="147">
        <v>0</v>
      </c>
      <c r="G24" s="147">
        <f t="shared" si="4"/>
        <v>8</v>
      </c>
      <c r="H24" s="148">
        <f t="shared" si="3"/>
        <v>0</v>
      </c>
      <c r="I24" s="149">
        <v>8</v>
      </c>
      <c r="J24" s="182" t="s">
        <v>195</v>
      </c>
      <c r="K24" s="151" t="s">
        <v>195</v>
      </c>
      <c r="L24" s="150"/>
    </row>
    <row r="25" spans="1:12" x14ac:dyDescent="0.25">
      <c r="A25" s="143" t="s">
        <v>64</v>
      </c>
      <c r="B25" s="152" t="s">
        <v>236</v>
      </c>
      <c r="C25" s="153" t="s">
        <v>237</v>
      </c>
      <c r="D25" s="146">
        <v>3</v>
      </c>
      <c r="E25" s="147">
        <v>0</v>
      </c>
      <c r="F25" s="147">
        <v>0</v>
      </c>
      <c r="G25" s="147">
        <f t="shared" si="4"/>
        <v>3</v>
      </c>
      <c r="H25" s="148">
        <f t="shared" si="3"/>
        <v>0</v>
      </c>
      <c r="I25" s="149">
        <v>3</v>
      </c>
      <c r="J25" s="182" t="s">
        <v>195</v>
      </c>
      <c r="K25" s="151" t="s">
        <v>195</v>
      </c>
      <c r="L25" s="150"/>
    </row>
    <row r="26" spans="1:12" x14ac:dyDescent="0.25">
      <c r="A26" s="143" t="s">
        <v>64</v>
      </c>
      <c r="B26" s="152" t="s">
        <v>238</v>
      </c>
      <c r="C26" s="153" t="s">
        <v>239</v>
      </c>
      <c r="D26" s="146">
        <v>4</v>
      </c>
      <c r="E26" s="147">
        <v>0</v>
      </c>
      <c r="F26" s="147">
        <v>0</v>
      </c>
      <c r="G26" s="147">
        <f t="shared" si="4"/>
        <v>4</v>
      </c>
      <c r="H26" s="148">
        <f t="shared" si="3"/>
        <v>0</v>
      </c>
      <c r="I26" s="149">
        <v>4</v>
      </c>
      <c r="J26" s="182" t="s">
        <v>195</v>
      </c>
      <c r="K26" s="151" t="s">
        <v>195</v>
      </c>
      <c r="L26" s="150"/>
    </row>
    <row r="27" spans="1:12" x14ac:dyDescent="0.25">
      <c r="A27" s="143" t="s">
        <v>64</v>
      </c>
      <c r="B27" s="152" t="s">
        <v>240</v>
      </c>
      <c r="C27" s="153" t="s">
        <v>241</v>
      </c>
      <c r="D27" s="146">
        <v>2</v>
      </c>
      <c r="E27" s="147">
        <v>0</v>
      </c>
      <c r="F27" s="147">
        <v>0</v>
      </c>
      <c r="G27" s="147">
        <f t="shared" si="4"/>
        <v>2</v>
      </c>
      <c r="H27" s="148">
        <f t="shared" si="3"/>
        <v>0</v>
      </c>
      <c r="I27" s="149">
        <v>2</v>
      </c>
      <c r="J27" s="182" t="s">
        <v>195</v>
      </c>
      <c r="K27" s="151" t="s">
        <v>195</v>
      </c>
      <c r="L27" s="150"/>
    </row>
    <row r="28" spans="1:12" x14ac:dyDescent="0.25">
      <c r="A28" s="143" t="s">
        <v>64</v>
      </c>
      <c r="B28" s="152" t="s">
        <v>242</v>
      </c>
      <c r="C28" s="153" t="s">
        <v>243</v>
      </c>
      <c r="D28" s="146">
        <v>20</v>
      </c>
      <c r="E28" s="147">
        <v>0</v>
      </c>
      <c r="F28" s="147">
        <v>0</v>
      </c>
      <c r="G28" s="147">
        <f t="shared" si="4"/>
        <v>20</v>
      </c>
      <c r="H28" s="148">
        <f t="shared" si="3"/>
        <v>0</v>
      </c>
      <c r="I28" s="149">
        <v>20</v>
      </c>
      <c r="J28" s="182" t="s">
        <v>195</v>
      </c>
      <c r="K28" s="151" t="s">
        <v>195</v>
      </c>
      <c r="L28" s="150"/>
    </row>
    <row r="29" spans="1:12" x14ac:dyDescent="0.25">
      <c r="A29" s="143" t="s">
        <v>64</v>
      </c>
      <c r="B29" s="152" t="s">
        <v>244</v>
      </c>
      <c r="C29" s="153" t="s">
        <v>245</v>
      </c>
      <c r="D29" s="146">
        <v>1</v>
      </c>
      <c r="E29" s="147">
        <v>0</v>
      </c>
      <c r="F29" s="147">
        <v>0</v>
      </c>
      <c r="G29" s="147">
        <f t="shared" si="4"/>
        <v>1</v>
      </c>
      <c r="H29" s="148">
        <f t="shared" si="3"/>
        <v>0</v>
      </c>
      <c r="I29" s="149">
        <v>1</v>
      </c>
      <c r="J29" s="182" t="s">
        <v>195</v>
      </c>
      <c r="K29" s="151" t="s">
        <v>195</v>
      </c>
      <c r="L29" s="150"/>
    </row>
    <row r="30" spans="1:12" x14ac:dyDescent="0.25">
      <c r="A30" s="143" t="s">
        <v>64</v>
      </c>
      <c r="B30" s="152" t="s">
        <v>246</v>
      </c>
      <c r="C30" s="153" t="s">
        <v>247</v>
      </c>
      <c r="D30" s="146">
        <v>2</v>
      </c>
      <c r="E30" s="147">
        <v>0</v>
      </c>
      <c r="F30" s="147">
        <v>0</v>
      </c>
      <c r="G30" s="147">
        <f t="shared" si="4"/>
        <v>2</v>
      </c>
      <c r="H30" s="148">
        <f t="shared" si="3"/>
        <v>0</v>
      </c>
      <c r="I30" s="149">
        <v>2</v>
      </c>
      <c r="J30" s="182" t="s">
        <v>195</v>
      </c>
      <c r="K30" s="151" t="s">
        <v>195</v>
      </c>
      <c r="L30" s="150"/>
    </row>
    <row r="31" spans="1:12" x14ac:dyDescent="0.25">
      <c r="A31" s="143" t="s">
        <v>64</v>
      </c>
      <c r="B31" s="152" t="s">
        <v>248</v>
      </c>
      <c r="C31" s="153" t="s">
        <v>249</v>
      </c>
      <c r="D31" s="146">
        <v>4</v>
      </c>
      <c r="E31" s="147">
        <v>0</v>
      </c>
      <c r="F31" s="147">
        <v>0</v>
      </c>
      <c r="G31" s="147">
        <f t="shared" si="4"/>
        <v>4</v>
      </c>
      <c r="H31" s="148">
        <f t="shared" si="3"/>
        <v>0</v>
      </c>
      <c r="I31" s="149">
        <v>4</v>
      </c>
      <c r="J31" s="182" t="s">
        <v>195</v>
      </c>
      <c r="K31" s="151" t="s">
        <v>195</v>
      </c>
      <c r="L31" s="150"/>
    </row>
    <row r="32" spans="1:12" x14ac:dyDescent="0.25">
      <c r="A32" s="143" t="s">
        <v>64</v>
      </c>
      <c r="B32" s="152" t="s">
        <v>250</v>
      </c>
      <c r="C32" s="153" t="s">
        <v>251</v>
      </c>
      <c r="D32" s="146">
        <v>2</v>
      </c>
      <c r="E32" s="147">
        <v>0</v>
      </c>
      <c r="F32" s="147">
        <v>0</v>
      </c>
      <c r="G32" s="147">
        <f t="shared" si="4"/>
        <v>2</v>
      </c>
      <c r="H32" s="148">
        <f t="shared" si="3"/>
        <v>0</v>
      </c>
      <c r="I32" s="149">
        <v>2</v>
      </c>
      <c r="J32" s="182" t="s">
        <v>195</v>
      </c>
      <c r="K32" s="151" t="s">
        <v>195</v>
      </c>
      <c r="L32" s="150"/>
    </row>
    <row r="33" spans="1:13" x14ac:dyDescent="0.25">
      <c r="A33" s="143" t="s">
        <v>64</v>
      </c>
      <c r="B33" s="152" t="s">
        <v>252</v>
      </c>
      <c r="C33" s="153" t="s">
        <v>253</v>
      </c>
      <c r="D33" s="146">
        <v>4</v>
      </c>
      <c r="E33" s="147">
        <v>0</v>
      </c>
      <c r="F33" s="147">
        <v>0</v>
      </c>
      <c r="G33" s="147">
        <f t="shared" si="4"/>
        <v>4</v>
      </c>
      <c r="H33" s="148">
        <f t="shared" si="3"/>
        <v>0</v>
      </c>
      <c r="I33" s="149">
        <v>4</v>
      </c>
      <c r="J33" s="182" t="s">
        <v>195</v>
      </c>
      <c r="K33" s="151" t="s">
        <v>195</v>
      </c>
      <c r="L33" s="150"/>
    </row>
    <row r="34" spans="1:13" x14ac:dyDescent="0.25">
      <c r="A34" s="143" t="s">
        <v>64</v>
      </c>
      <c r="B34" s="152" t="s">
        <v>254</v>
      </c>
      <c r="C34" s="153" t="s">
        <v>255</v>
      </c>
      <c r="D34" s="146">
        <v>1</v>
      </c>
      <c r="E34" s="147">
        <v>0</v>
      </c>
      <c r="F34" s="147">
        <v>0</v>
      </c>
      <c r="G34" s="147">
        <f t="shared" si="4"/>
        <v>1</v>
      </c>
      <c r="H34" s="148">
        <f t="shared" si="3"/>
        <v>0</v>
      </c>
      <c r="I34" s="149">
        <v>1</v>
      </c>
      <c r="J34" s="182" t="s">
        <v>195</v>
      </c>
      <c r="K34" s="151" t="s">
        <v>195</v>
      </c>
      <c r="L34" s="150"/>
    </row>
    <row r="35" spans="1:13" x14ac:dyDescent="0.25">
      <c r="A35" s="143" t="s">
        <v>64</v>
      </c>
      <c r="B35" s="152" t="s">
        <v>256</v>
      </c>
      <c r="C35" s="153" t="s">
        <v>257</v>
      </c>
      <c r="D35" s="146">
        <v>5</v>
      </c>
      <c r="E35" s="147">
        <v>0</v>
      </c>
      <c r="F35" s="147">
        <v>0</v>
      </c>
      <c r="G35" s="147">
        <f t="shared" si="4"/>
        <v>5</v>
      </c>
      <c r="H35" s="148">
        <f t="shared" si="3"/>
        <v>0</v>
      </c>
      <c r="I35" s="149">
        <v>5</v>
      </c>
      <c r="J35" s="182" t="s">
        <v>195</v>
      </c>
      <c r="K35" s="151" t="s">
        <v>195</v>
      </c>
      <c r="L35" s="150"/>
    </row>
    <row r="36" spans="1:13" x14ac:dyDescent="0.25">
      <c r="A36" s="143" t="s">
        <v>64</v>
      </c>
      <c r="B36" s="152" t="s">
        <v>258</v>
      </c>
      <c r="C36" s="153" t="s">
        <v>259</v>
      </c>
      <c r="D36" s="146">
        <v>4</v>
      </c>
      <c r="E36" s="147">
        <v>0</v>
      </c>
      <c r="F36" s="147">
        <v>0</v>
      </c>
      <c r="G36" s="147">
        <f t="shared" si="4"/>
        <v>4</v>
      </c>
      <c r="H36" s="148">
        <f t="shared" si="3"/>
        <v>0</v>
      </c>
      <c r="I36" s="149">
        <v>4</v>
      </c>
      <c r="J36" s="182" t="s">
        <v>195</v>
      </c>
      <c r="K36" s="151" t="s">
        <v>195</v>
      </c>
      <c r="L36" s="150"/>
    </row>
    <row r="37" spans="1:13" ht="15.75" thickBot="1" x14ac:dyDescent="0.3">
      <c r="A37" s="160" t="s">
        <v>64</v>
      </c>
      <c r="B37" s="161" t="s">
        <v>260</v>
      </c>
      <c r="C37" s="162" t="s">
        <v>261</v>
      </c>
      <c r="D37" s="146">
        <v>1</v>
      </c>
      <c r="E37" s="147">
        <v>0</v>
      </c>
      <c r="F37" s="147">
        <v>0</v>
      </c>
      <c r="G37" s="147">
        <f t="shared" si="4"/>
        <v>1</v>
      </c>
      <c r="H37" s="148">
        <f t="shared" si="3"/>
        <v>0</v>
      </c>
      <c r="I37" s="149">
        <v>1</v>
      </c>
      <c r="J37" s="182" t="s">
        <v>195</v>
      </c>
      <c r="K37" s="182" t="s">
        <v>195</v>
      </c>
      <c r="L37" s="157"/>
    </row>
    <row r="38" spans="1:13" x14ac:dyDescent="0.25">
      <c r="A38" s="143" t="s">
        <v>68</v>
      </c>
      <c r="B38" s="152" t="s">
        <v>262</v>
      </c>
      <c r="C38" s="145" t="s">
        <v>263</v>
      </c>
      <c r="D38" s="163">
        <v>4699</v>
      </c>
      <c r="E38" s="164">
        <v>0</v>
      </c>
      <c r="F38" s="164">
        <v>0</v>
      </c>
      <c r="G38" s="164">
        <v>2757</v>
      </c>
      <c r="H38" s="177">
        <f t="shared" ref="H38:H64" si="5">D38-E38-F38-G38</f>
        <v>1942</v>
      </c>
      <c r="I38" s="184" t="s">
        <v>195</v>
      </c>
      <c r="J38" s="185">
        <v>2757</v>
      </c>
      <c r="K38" s="211" t="s">
        <v>195</v>
      </c>
      <c r="L38" s="209"/>
    </row>
    <row r="39" spans="1:13" ht="15.75" thickBot="1" x14ac:dyDescent="0.3">
      <c r="A39" s="160" t="s">
        <v>70</v>
      </c>
      <c r="B39" s="161" t="s">
        <v>264</v>
      </c>
      <c r="C39" s="167" t="s">
        <v>71</v>
      </c>
      <c r="D39" s="146">
        <v>2306</v>
      </c>
      <c r="E39" s="147">
        <v>6</v>
      </c>
      <c r="F39" s="147">
        <v>0</v>
      </c>
      <c r="G39" s="147">
        <v>500</v>
      </c>
      <c r="H39" s="159">
        <f t="shared" si="5"/>
        <v>1800</v>
      </c>
      <c r="I39" s="186" t="s">
        <v>195</v>
      </c>
      <c r="J39" s="183">
        <v>500</v>
      </c>
      <c r="K39" s="212" t="s">
        <v>195</v>
      </c>
      <c r="L39" s="210"/>
    </row>
    <row r="40" spans="1:13" x14ac:dyDescent="0.25">
      <c r="A40" s="143" t="s">
        <v>74</v>
      </c>
      <c r="B40" s="152" t="s">
        <v>265</v>
      </c>
      <c r="C40" s="145" t="s">
        <v>266</v>
      </c>
      <c r="D40" s="163">
        <v>4375</v>
      </c>
      <c r="E40" s="164">
        <v>0</v>
      </c>
      <c r="F40" s="164">
        <v>0</v>
      </c>
      <c r="G40" s="164">
        <v>0</v>
      </c>
      <c r="H40" s="165">
        <f t="shared" si="5"/>
        <v>4375</v>
      </c>
      <c r="I40" s="185" t="s">
        <v>195</v>
      </c>
      <c r="J40" s="185" t="s">
        <v>195</v>
      </c>
      <c r="K40" s="185" t="s">
        <v>195</v>
      </c>
      <c r="L40" s="166"/>
    </row>
    <row r="41" spans="1:13" ht="15.75" thickBot="1" x14ac:dyDescent="0.3">
      <c r="A41" s="160" t="s">
        <v>76</v>
      </c>
      <c r="B41" s="161" t="s">
        <v>267</v>
      </c>
      <c r="C41" s="167" t="s">
        <v>268</v>
      </c>
      <c r="D41" s="154">
        <v>650</v>
      </c>
      <c r="E41" s="155">
        <v>0</v>
      </c>
      <c r="F41" s="155">
        <v>100</v>
      </c>
      <c r="G41" s="155">
        <v>0</v>
      </c>
      <c r="H41" s="156">
        <f t="shared" si="5"/>
        <v>550</v>
      </c>
      <c r="I41" s="183" t="s">
        <v>195</v>
      </c>
      <c r="J41" s="183" t="s">
        <v>195</v>
      </c>
      <c r="K41" s="183" t="s">
        <v>195</v>
      </c>
      <c r="L41" s="150"/>
    </row>
    <row r="42" spans="1:13" x14ac:dyDescent="0.25">
      <c r="A42" s="143" t="s">
        <v>80</v>
      </c>
      <c r="B42" s="152" t="s">
        <v>269</v>
      </c>
      <c r="C42" s="153" t="s">
        <v>184</v>
      </c>
      <c r="D42" s="146">
        <v>2265</v>
      </c>
      <c r="E42" s="147">
        <v>100</v>
      </c>
      <c r="F42" s="147">
        <v>45</v>
      </c>
      <c r="G42" s="147">
        <v>2120</v>
      </c>
      <c r="H42" s="148">
        <f t="shared" si="5"/>
        <v>0</v>
      </c>
      <c r="I42" s="187">
        <v>973</v>
      </c>
      <c r="J42" s="185">
        <v>1137</v>
      </c>
      <c r="K42" s="188">
        <v>10</v>
      </c>
      <c r="L42" s="166" t="s">
        <v>270</v>
      </c>
    </row>
    <row r="43" spans="1:13" x14ac:dyDescent="0.25">
      <c r="A43" s="143" t="s">
        <v>80</v>
      </c>
      <c r="B43" s="152" t="s">
        <v>271</v>
      </c>
      <c r="C43" s="153" t="s">
        <v>272</v>
      </c>
      <c r="D43" s="146">
        <v>435</v>
      </c>
      <c r="E43" s="147">
        <v>0</v>
      </c>
      <c r="F43" s="147">
        <v>0</v>
      </c>
      <c r="G43" s="147">
        <v>435</v>
      </c>
      <c r="H43" s="148">
        <f t="shared" si="5"/>
        <v>0</v>
      </c>
      <c r="I43" s="149">
        <v>435</v>
      </c>
      <c r="J43" s="182" t="s">
        <v>195</v>
      </c>
      <c r="K43" s="189" t="s">
        <v>195</v>
      </c>
      <c r="L43" s="150"/>
    </row>
    <row r="44" spans="1:13" x14ac:dyDescent="0.25">
      <c r="A44" s="143" t="s">
        <v>80</v>
      </c>
      <c r="B44" s="152" t="s">
        <v>273</v>
      </c>
      <c r="C44" s="153" t="s">
        <v>274</v>
      </c>
      <c r="D44" s="146">
        <v>665</v>
      </c>
      <c r="E44" s="147">
        <v>0</v>
      </c>
      <c r="F44" s="147">
        <v>300</v>
      </c>
      <c r="G44" s="147">
        <v>365</v>
      </c>
      <c r="H44" s="148">
        <f t="shared" si="5"/>
        <v>0</v>
      </c>
      <c r="I44" s="149">
        <v>80</v>
      </c>
      <c r="J44" s="182" t="s">
        <v>195</v>
      </c>
      <c r="K44" s="189">
        <v>285</v>
      </c>
      <c r="L44" s="150" t="s">
        <v>275</v>
      </c>
    </row>
    <row r="45" spans="1:13" ht="15.75" thickBot="1" x14ac:dyDescent="0.3">
      <c r="A45" s="160" t="s">
        <v>82</v>
      </c>
      <c r="B45" s="161" t="s">
        <v>276</v>
      </c>
      <c r="C45" s="167" t="s">
        <v>277</v>
      </c>
      <c r="D45" s="146">
        <v>765</v>
      </c>
      <c r="E45" s="147">
        <v>10</v>
      </c>
      <c r="F45" s="147">
        <v>0</v>
      </c>
      <c r="G45" s="147">
        <v>0</v>
      </c>
      <c r="H45" s="148">
        <f t="shared" si="5"/>
        <v>755</v>
      </c>
      <c r="I45" s="186" t="s">
        <v>195</v>
      </c>
      <c r="J45" s="183" t="s">
        <v>195</v>
      </c>
      <c r="K45" s="190" t="s">
        <v>195</v>
      </c>
      <c r="L45" s="157"/>
    </row>
    <row r="46" spans="1:13" x14ac:dyDescent="0.25">
      <c r="A46" s="143" t="s">
        <v>86</v>
      </c>
      <c r="B46" s="152" t="s">
        <v>278</v>
      </c>
      <c r="C46" s="153" t="s">
        <v>279</v>
      </c>
      <c r="D46" s="163">
        <v>1793</v>
      </c>
      <c r="E46" s="164">
        <v>885</v>
      </c>
      <c r="F46" s="164">
        <v>0</v>
      </c>
      <c r="G46" s="164">
        <f>230+678</f>
        <v>908</v>
      </c>
      <c r="H46" s="165">
        <f t="shared" si="5"/>
        <v>0</v>
      </c>
      <c r="I46" s="185">
        <v>678</v>
      </c>
      <c r="J46" s="182" t="s">
        <v>195</v>
      </c>
      <c r="K46" s="188">
        <v>230</v>
      </c>
      <c r="L46" s="166" t="s">
        <v>280</v>
      </c>
      <c r="M46" s="31"/>
    </row>
    <row r="47" spans="1:13" x14ac:dyDescent="0.25">
      <c r="A47" s="143" t="s">
        <v>86</v>
      </c>
      <c r="B47" s="152" t="s">
        <v>281</v>
      </c>
      <c r="C47" s="153" t="s">
        <v>282</v>
      </c>
      <c r="D47" s="146">
        <v>356</v>
      </c>
      <c r="E47" s="147">
        <v>100</v>
      </c>
      <c r="F47" s="147">
        <v>6</v>
      </c>
      <c r="G47" s="147">
        <v>250</v>
      </c>
      <c r="H47" s="148">
        <f t="shared" si="5"/>
        <v>0</v>
      </c>
      <c r="I47" s="182" t="s">
        <v>195</v>
      </c>
      <c r="J47" s="182" t="s">
        <v>195</v>
      </c>
      <c r="K47" s="189">
        <v>250</v>
      </c>
      <c r="L47" s="150" t="s">
        <v>280</v>
      </c>
    </row>
    <row r="48" spans="1:13" x14ac:dyDescent="0.25">
      <c r="A48" s="143" t="s">
        <v>88</v>
      </c>
      <c r="B48" s="152" t="s">
        <v>283</v>
      </c>
      <c r="C48" s="153" t="s">
        <v>284</v>
      </c>
      <c r="D48" s="146">
        <v>270</v>
      </c>
      <c r="E48" s="147">
        <v>0</v>
      </c>
      <c r="F48" s="147">
        <v>0</v>
      </c>
      <c r="G48" s="147">
        <v>270</v>
      </c>
      <c r="H48" s="148">
        <f t="shared" si="5"/>
        <v>0</v>
      </c>
      <c r="I48" s="182" t="s">
        <v>195</v>
      </c>
      <c r="J48" s="182">
        <v>270</v>
      </c>
      <c r="K48" s="189" t="s">
        <v>195</v>
      </c>
      <c r="L48" s="150"/>
    </row>
    <row r="49" spans="1:12" x14ac:dyDescent="0.25">
      <c r="A49" s="143" t="s">
        <v>88</v>
      </c>
      <c r="B49" s="152" t="s">
        <v>285</v>
      </c>
      <c r="C49" s="153" t="s">
        <v>286</v>
      </c>
      <c r="D49" s="146">
        <v>30</v>
      </c>
      <c r="E49" s="147">
        <v>0</v>
      </c>
      <c r="F49" s="147">
        <v>0</v>
      </c>
      <c r="G49" s="147">
        <v>30</v>
      </c>
      <c r="H49" s="148">
        <f t="shared" si="5"/>
        <v>0</v>
      </c>
      <c r="I49" s="182">
        <v>30</v>
      </c>
      <c r="J49" s="182" t="s">
        <v>195</v>
      </c>
      <c r="K49" s="189" t="s">
        <v>195</v>
      </c>
      <c r="L49" s="150"/>
    </row>
    <row r="50" spans="1:12" x14ac:dyDescent="0.25">
      <c r="A50" s="143" t="s">
        <v>88</v>
      </c>
      <c r="B50" s="152" t="s">
        <v>287</v>
      </c>
      <c r="C50" s="153" t="s">
        <v>288</v>
      </c>
      <c r="D50" s="146">
        <v>555</v>
      </c>
      <c r="E50" s="147">
        <v>0</v>
      </c>
      <c r="F50" s="147">
        <v>0</v>
      </c>
      <c r="G50" s="147">
        <v>555</v>
      </c>
      <c r="H50" s="148">
        <f t="shared" si="5"/>
        <v>0</v>
      </c>
      <c r="I50" s="182" t="s">
        <v>195</v>
      </c>
      <c r="J50" s="182">
        <v>555</v>
      </c>
      <c r="K50" s="189" t="s">
        <v>195</v>
      </c>
      <c r="L50" s="150"/>
    </row>
    <row r="51" spans="1:12" ht="15.75" thickBot="1" x14ac:dyDescent="0.3">
      <c r="A51" s="160" t="s">
        <v>88</v>
      </c>
      <c r="B51" s="161" t="s">
        <v>289</v>
      </c>
      <c r="C51" s="167" t="s">
        <v>290</v>
      </c>
      <c r="D51" s="154">
        <v>847</v>
      </c>
      <c r="E51" s="155">
        <v>100</v>
      </c>
      <c r="F51" s="155"/>
      <c r="G51" s="155">
        <v>75</v>
      </c>
      <c r="H51" s="156">
        <f t="shared" si="5"/>
        <v>672</v>
      </c>
      <c r="I51" s="183" t="s">
        <v>195</v>
      </c>
      <c r="J51" s="183" t="s">
        <v>195</v>
      </c>
      <c r="K51" s="190">
        <v>75</v>
      </c>
      <c r="L51" s="157" t="s">
        <v>270</v>
      </c>
    </row>
    <row r="52" spans="1:12" x14ac:dyDescent="0.25">
      <c r="A52" s="143" t="s">
        <v>92</v>
      </c>
      <c r="B52" s="152" t="s">
        <v>291</v>
      </c>
      <c r="C52" s="153" t="s">
        <v>292</v>
      </c>
      <c r="D52" s="163">
        <v>3897</v>
      </c>
      <c r="E52" s="164">
        <v>1432</v>
      </c>
      <c r="F52" s="164">
        <v>615</v>
      </c>
      <c r="G52" s="164">
        <v>1850</v>
      </c>
      <c r="H52" s="165">
        <f t="shared" si="5"/>
        <v>0</v>
      </c>
      <c r="I52" s="184">
        <v>1350</v>
      </c>
      <c r="J52" s="185" t="s">
        <v>195</v>
      </c>
      <c r="K52" s="188">
        <v>500</v>
      </c>
      <c r="L52" s="166" t="s">
        <v>293</v>
      </c>
    </row>
    <row r="53" spans="1:12" x14ac:dyDescent="0.25">
      <c r="A53" s="143" t="s">
        <v>94</v>
      </c>
      <c r="B53" s="152" t="s">
        <v>294</v>
      </c>
      <c r="C53" s="153" t="s">
        <v>295</v>
      </c>
      <c r="D53" s="146">
        <v>891</v>
      </c>
      <c r="E53" s="147">
        <v>389</v>
      </c>
      <c r="F53" s="147">
        <v>420</v>
      </c>
      <c r="G53" s="147">
        <v>82</v>
      </c>
      <c r="H53" s="148">
        <f t="shared" si="5"/>
        <v>0</v>
      </c>
      <c r="I53" s="191">
        <v>82</v>
      </c>
      <c r="J53" s="182" t="s">
        <v>195</v>
      </c>
      <c r="K53" s="182" t="s">
        <v>195</v>
      </c>
      <c r="L53" s="150">
        <v>0</v>
      </c>
    </row>
    <row r="54" spans="1:12" x14ac:dyDescent="0.25">
      <c r="A54" s="143" t="s">
        <v>96</v>
      </c>
      <c r="B54" s="152" t="s">
        <v>296</v>
      </c>
      <c r="C54" s="153" t="s">
        <v>297</v>
      </c>
      <c r="D54" s="146">
        <v>120</v>
      </c>
      <c r="E54" s="147">
        <v>0</v>
      </c>
      <c r="F54" s="147">
        <v>0</v>
      </c>
      <c r="G54" s="147">
        <v>120</v>
      </c>
      <c r="H54" s="148">
        <f t="shared" si="5"/>
        <v>0</v>
      </c>
      <c r="I54" s="191">
        <v>110</v>
      </c>
      <c r="J54" s="182" t="s">
        <v>195</v>
      </c>
      <c r="K54" s="189">
        <v>10</v>
      </c>
      <c r="L54" s="150" t="s">
        <v>270</v>
      </c>
    </row>
    <row r="55" spans="1:12" x14ac:dyDescent="0.25">
      <c r="A55" s="143" t="s">
        <v>96</v>
      </c>
      <c r="B55" s="152" t="s">
        <v>298</v>
      </c>
      <c r="C55" s="153" t="s">
        <v>299</v>
      </c>
      <c r="D55" s="146">
        <v>179</v>
      </c>
      <c r="E55" s="147">
        <v>15</v>
      </c>
      <c r="F55" s="147">
        <v>0</v>
      </c>
      <c r="G55" s="147">
        <v>164</v>
      </c>
      <c r="H55" s="148">
        <f t="shared" si="5"/>
        <v>0</v>
      </c>
      <c r="I55" s="191" t="s">
        <v>195</v>
      </c>
      <c r="J55" s="182" t="s">
        <v>195</v>
      </c>
      <c r="K55" s="189">
        <v>164</v>
      </c>
      <c r="L55" s="150" t="s">
        <v>300</v>
      </c>
    </row>
    <row r="56" spans="1:12" x14ac:dyDescent="0.25">
      <c r="A56" s="143" t="s">
        <v>96</v>
      </c>
      <c r="B56" s="152" t="s">
        <v>301</v>
      </c>
      <c r="C56" s="153" t="s">
        <v>302</v>
      </c>
      <c r="D56" s="146">
        <v>101</v>
      </c>
      <c r="E56" s="147">
        <v>0</v>
      </c>
      <c r="F56" s="147">
        <v>0</v>
      </c>
      <c r="G56" s="147">
        <v>101</v>
      </c>
      <c r="H56" s="148">
        <f t="shared" si="5"/>
        <v>0</v>
      </c>
      <c r="I56" s="191">
        <v>101</v>
      </c>
      <c r="J56" s="182" t="s">
        <v>195</v>
      </c>
      <c r="K56" s="189" t="s">
        <v>195</v>
      </c>
      <c r="L56" s="150"/>
    </row>
    <row r="57" spans="1:12" x14ac:dyDescent="0.25">
      <c r="A57" s="143" t="s">
        <v>96</v>
      </c>
      <c r="B57" s="152" t="s">
        <v>303</v>
      </c>
      <c r="C57" s="153" t="s">
        <v>304</v>
      </c>
      <c r="D57" s="146">
        <v>795</v>
      </c>
      <c r="E57" s="147">
        <v>0</v>
      </c>
      <c r="F57" s="147">
        <v>0</v>
      </c>
      <c r="G57" s="147">
        <v>795</v>
      </c>
      <c r="H57" s="148">
        <f t="shared" si="5"/>
        <v>0</v>
      </c>
      <c r="I57" s="191">
        <v>795</v>
      </c>
      <c r="J57" s="182" t="s">
        <v>195</v>
      </c>
      <c r="K57" s="189" t="s">
        <v>195</v>
      </c>
      <c r="L57" s="150"/>
    </row>
    <row r="58" spans="1:12" x14ac:dyDescent="0.25">
      <c r="A58" s="143" t="s">
        <v>96</v>
      </c>
      <c r="B58" s="152" t="s">
        <v>305</v>
      </c>
      <c r="C58" s="153" t="s">
        <v>306</v>
      </c>
      <c r="D58" s="146">
        <v>543</v>
      </c>
      <c r="E58" s="147">
        <v>0</v>
      </c>
      <c r="F58" s="147">
        <v>50</v>
      </c>
      <c r="G58" s="147">
        <v>493</v>
      </c>
      <c r="H58" s="148">
        <f t="shared" si="5"/>
        <v>0</v>
      </c>
      <c r="I58" s="191">
        <v>493</v>
      </c>
      <c r="J58" s="182" t="s">
        <v>195</v>
      </c>
      <c r="K58" s="189" t="s">
        <v>195</v>
      </c>
      <c r="L58" s="150"/>
    </row>
    <row r="59" spans="1:12" ht="15.75" thickBot="1" x14ac:dyDescent="0.3">
      <c r="A59" s="160" t="s">
        <v>96</v>
      </c>
      <c r="B59" s="161" t="s">
        <v>307</v>
      </c>
      <c r="C59" s="167" t="s">
        <v>308</v>
      </c>
      <c r="D59" s="154">
        <v>92</v>
      </c>
      <c r="E59" s="155">
        <v>39</v>
      </c>
      <c r="F59" s="155">
        <v>15</v>
      </c>
      <c r="G59" s="155">
        <v>38</v>
      </c>
      <c r="H59" s="156">
        <f t="shared" si="5"/>
        <v>0</v>
      </c>
      <c r="I59" s="186">
        <v>38</v>
      </c>
      <c r="J59" s="183" t="s">
        <v>195</v>
      </c>
      <c r="K59" s="190" t="s">
        <v>195</v>
      </c>
      <c r="L59" s="157"/>
    </row>
    <row r="60" spans="1:12" x14ac:dyDescent="0.25">
      <c r="A60" s="143" t="s">
        <v>100</v>
      </c>
      <c r="B60" s="152" t="s">
        <v>309</v>
      </c>
      <c r="C60" s="153" t="s">
        <v>310</v>
      </c>
      <c r="D60" s="163">
        <v>64</v>
      </c>
      <c r="E60" s="164">
        <v>0</v>
      </c>
      <c r="F60" s="164">
        <v>0</v>
      </c>
      <c r="G60" s="164">
        <v>64</v>
      </c>
      <c r="H60" s="165">
        <f t="shared" si="5"/>
        <v>0</v>
      </c>
      <c r="I60" s="184" t="s">
        <v>195</v>
      </c>
      <c r="J60" s="185">
        <v>64</v>
      </c>
      <c r="K60" s="203">
        <v>0</v>
      </c>
      <c r="L60" s="166"/>
    </row>
    <row r="61" spans="1:12" x14ac:dyDescent="0.25">
      <c r="A61" s="143" t="s">
        <v>101</v>
      </c>
      <c r="B61" s="152" t="s">
        <v>311</v>
      </c>
      <c r="C61" s="153" t="s">
        <v>312</v>
      </c>
      <c r="D61" s="146">
        <v>297</v>
      </c>
      <c r="E61" s="147">
        <v>100</v>
      </c>
      <c r="F61" s="147">
        <v>0</v>
      </c>
      <c r="G61" s="147">
        <v>197</v>
      </c>
      <c r="H61" s="148">
        <f t="shared" si="5"/>
        <v>0</v>
      </c>
      <c r="I61" s="191" t="s">
        <v>195</v>
      </c>
      <c r="J61" s="182" t="s">
        <v>195</v>
      </c>
      <c r="K61" s="189">
        <v>197</v>
      </c>
      <c r="L61" s="150" t="s">
        <v>293</v>
      </c>
    </row>
    <row r="62" spans="1:12" ht="15.75" thickBot="1" x14ac:dyDescent="0.3">
      <c r="A62" s="160" t="s">
        <v>103</v>
      </c>
      <c r="B62" s="161" t="s">
        <v>313</v>
      </c>
      <c r="C62" s="167" t="s">
        <v>314</v>
      </c>
      <c r="D62" s="154">
        <v>323</v>
      </c>
      <c r="E62" s="155">
        <v>1</v>
      </c>
      <c r="F62" s="155">
        <v>0</v>
      </c>
      <c r="G62" s="155">
        <v>121</v>
      </c>
      <c r="H62" s="156">
        <f t="shared" si="5"/>
        <v>201</v>
      </c>
      <c r="I62" s="186" t="s">
        <v>195</v>
      </c>
      <c r="J62" s="183" t="s">
        <v>195</v>
      </c>
      <c r="K62" s="190">
        <v>121</v>
      </c>
      <c r="L62" s="157" t="s">
        <v>315</v>
      </c>
    </row>
    <row r="63" spans="1:12" x14ac:dyDescent="0.25">
      <c r="A63" s="143" t="s">
        <v>316</v>
      </c>
      <c r="B63" s="144" t="s">
        <v>317</v>
      </c>
      <c r="C63" s="153" t="s">
        <v>318</v>
      </c>
      <c r="D63" s="163">
        <v>6318</v>
      </c>
      <c r="E63" s="164">
        <v>4270</v>
      </c>
      <c r="F63" s="164">
        <v>70</v>
      </c>
      <c r="G63" s="164">
        <v>0</v>
      </c>
      <c r="H63" s="177">
        <f t="shared" si="5"/>
        <v>1978</v>
      </c>
      <c r="I63" s="184" t="s">
        <v>195</v>
      </c>
      <c r="J63" s="185" t="s">
        <v>195</v>
      </c>
      <c r="K63" s="185" t="s">
        <v>195</v>
      </c>
      <c r="L63" s="178"/>
    </row>
    <row r="64" spans="1:12" x14ac:dyDescent="0.25">
      <c r="A64" s="143" t="s">
        <v>316</v>
      </c>
      <c r="B64" s="144" t="s">
        <v>319</v>
      </c>
      <c r="C64" s="153" t="s">
        <v>146</v>
      </c>
      <c r="D64" s="146">
        <v>105</v>
      </c>
      <c r="E64" s="147">
        <v>200</v>
      </c>
      <c r="F64" s="147">
        <v>0</v>
      </c>
      <c r="G64" s="147">
        <v>0</v>
      </c>
      <c r="H64" s="159">
        <f t="shared" si="5"/>
        <v>-95</v>
      </c>
      <c r="I64" s="191" t="s">
        <v>195</v>
      </c>
      <c r="J64" s="182" t="s">
        <v>195</v>
      </c>
      <c r="K64" s="182" t="s">
        <v>195</v>
      </c>
      <c r="L64" s="179"/>
    </row>
    <row r="65" spans="1:12" x14ac:dyDescent="0.25">
      <c r="A65" s="143" t="s">
        <v>316</v>
      </c>
      <c r="B65" s="144" t="s">
        <v>320</v>
      </c>
      <c r="C65" s="153" t="s">
        <v>148</v>
      </c>
      <c r="D65" s="146">
        <v>851</v>
      </c>
      <c r="E65" s="147">
        <v>835</v>
      </c>
      <c r="F65" s="147">
        <v>30</v>
      </c>
      <c r="G65" s="147">
        <v>0</v>
      </c>
      <c r="H65" s="159">
        <f t="shared" ref="H65:H70" si="6">D65-E65-F65-G65</f>
        <v>-14</v>
      </c>
      <c r="I65" s="191" t="s">
        <v>195</v>
      </c>
      <c r="J65" s="182" t="s">
        <v>195</v>
      </c>
      <c r="K65" s="182" t="s">
        <v>195</v>
      </c>
      <c r="L65" s="179"/>
    </row>
    <row r="66" spans="1:12" x14ac:dyDescent="0.25">
      <c r="A66" s="143" t="s">
        <v>316</v>
      </c>
      <c r="B66" s="144" t="s">
        <v>321</v>
      </c>
      <c r="C66" s="153" t="s">
        <v>322</v>
      </c>
      <c r="D66" s="146">
        <v>384</v>
      </c>
      <c r="E66" s="147">
        <v>492</v>
      </c>
      <c r="F66" s="147">
        <v>0</v>
      </c>
      <c r="G66" s="147">
        <v>0</v>
      </c>
      <c r="H66" s="159">
        <f t="shared" si="6"/>
        <v>-108</v>
      </c>
      <c r="I66" s="191" t="s">
        <v>195</v>
      </c>
      <c r="J66" s="182" t="s">
        <v>195</v>
      </c>
      <c r="K66" s="182" t="s">
        <v>195</v>
      </c>
      <c r="L66" s="179"/>
    </row>
    <row r="67" spans="1:12" ht="15.75" thickBot="1" x14ac:dyDescent="0.3">
      <c r="A67" s="160" t="s">
        <v>316</v>
      </c>
      <c r="B67" s="161" t="s">
        <v>323</v>
      </c>
      <c r="C67" s="167" t="s">
        <v>324</v>
      </c>
      <c r="D67" s="154">
        <v>55</v>
      </c>
      <c r="E67" s="155">
        <v>0</v>
      </c>
      <c r="F67" s="155">
        <v>0</v>
      </c>
      <c r="G67" s="155">
        <v>0</v>
      </c>
      <c r="H67" s="176">
        <f t="shared" si="6"/>
        <v>55</v>
      </c>
      <c r="I67" s="186" t="s">
        <v>195</v>
      </c>
      <c r="J67" s="183" t="s">
        <v>195</v>
      </c>
      <c r="K67" s="183" t="s">
        <v>195</v>
      </c>
      <c r="L67" s="180"/>
    </row>
    <row r="68" spans="1:12" x14ac:dyDescent="0.25">
      <c r="A68" s="143" t="s">
        <v>113</v>
      </c>
      <c r="B68" s="144" t="s">
        <v>325</v>
      </c>
      <c r="C68" s="153" t="s">
        <v>326</v>
      </c>
      <c r="D68" s="168">
        <v>2341</v>
      </c>
      <c r="E68" s="147">
        <v>2054</v>
      </c>
      <c r="F68" s="147">
        <v>0</v>
      </c>
      <c r="G68" s="147">
        <v>25</v>
      </c>
      <c r="H68" s="159">
        <f t="shared" si="6"/>
        <v>262</v>
      </c>
      <c r="I68" s="184" t="s">
        <v>195</v>
      </c>
      <c r="J68" s="185" t="s">
        <v>195</v>
      </c>
      <c r="K68" s="188">
        <v>25</v>
      </c>
      <c r="L68" s="166" t="s">
        <v>275</v>
      </c>
    </row>
    <row r="69" spans="1:12" x14ac:dyDescent="0.25">
      <c r="A69" s="143" t="s">
        <v>113</v>
      </c>
      <c r="B69" s="144" t="s">
        <v>327</v>
      </c>
      <c r="C69" s="153" t="s">
        <v>328</v>
      </c>
      <c r="D69" s="168">
        <v>0</v>
      </c>
      <c r="E69" s="147">
        <v>1500</v>
      </c>
      <c r="F69" s="147">
        <v>0</v>
      </c>
      <c r="G69" s="147">
        <v>0</v>
      </c>
      <c r="H69" s="159">
        <f t="shared" si="6"/>
        <v>-1500</v>
      </c>
      <c r="I69" s="191" t="s">
        <v>195</v>
      </c>
      <c r="J69" s="182" t="s">
        <v>195</v>
      </c>
      <c r="K69" s="182" t="s">
        <v>195</v>
      </c>
      <c r="L69" s="179"/>
    </row>
    <row r="70" spans="1:12" x14ac:dyDescent="0.25">
      <c r="A70" s="143" t="s">
        <v>113</v>
      </c>
      <c r="B70" s="144" t="s">
        <v>329</v>
      </c>
      <c r="C70" s="153" t="s">
        <v>330</v>
      </c>
      <c r="D70" s="168">
        <v>312</v>
      </c>
      <c r="E70" s="147">
        <v>12</v>
      </c>
      <c r="F70" s="147">
        <v>0</v>
      </c>
      <c r="G70" s="147">
        <v>0</v>
      </c>
      <c r="H70" s="159">
        <f t="shared" si="6"/>
        <v>300</v>
      </c>
      <c r="I70" s="191" t="s">
        <v>195</v>
      </c>
      <c r="J70" s="182" t="s">
        <v>195</v>
      </c>
      <c r="K70" s="182" t="s">
        <v>195</v>
      </c>
      <c r="L70" s="179"/>
    </row>
    <row r="71" spans="1:12" x14ac:dyDescent="0.25">
      <c r="A71" s="143" t="s">
        <v>113</v>
      </c>
      <c r="B71" s="144" t="s">
        <v>331</v>
      </c>
      <c r="C71" s="153" t="s">
        <v>332</v>
      </c>
      <c r="D71" s="168">
        <v>0</v>
      </c>
      <c r="E71" s="147">
        <v>500</v>
      </c>
      <c r="F71" s="147">
        <v>0</v>
      </c>
      <c r="G71" s="147">
        <v>0</v>
      </c>
      <c r="H71" s="159">
        <f t="shared" ref="H71:H84" si="7">D71-E71-F71-G71</f>
        <v>-500</v>
      </c>
      <c r="I71" s="191" t="s">
        <v>195</v>
      </c>
      <c r="J71" s="182" t="s">
        <v>195</v>
      </c>
      <c r="K71" s="182" t="s">
        <v>195</v>
      </c>
      <c r="L71" s="179"/>
    </row>
    <row r="72" spans="1:12" x14ac:dyDescent="0.25">
      <c r="A72" s="143" t="s">
        <v>113</v>
      </c>
      <c r="B72" s="144" t="s">
        <v>333</v>
      </c>
      <c r="C72" s="153" t="s">
        <v>334</v>
      </c>
      <c r="D72" s="168">
        <v>3000</v>
      </c>
      <c r="E72" s="147">
        <v>750</v>
      </c>
      <c r="F72" s="147">
        <v>0</v>
      </c>
      <c r="G72" s="147">
        <v>0</v>
      </c>
      <c r="H72" s="159">
        <f t="shared" si="7"/>
        <v>2250</v>
      </c>
      <c r="I72" s="191" t="s">
        <v>195</v>
      </c>
      <c r="J72" s="182" t="s">
        <v>195</v>
      </c>
      <c r="K72" s="182" t="s">
        <v>195</v>
      </c>
      <c r="L72" s="179"/>
    </row>
    <row r="73" spans="1:12" x14ac:dyDescent="0.25">
      <c r="A73" s="143" t="s">
        <v>115</v>
      </c>
      <c r="B73" s="144" t="s">
        <v>335</v>
      </c>
      <c r="C73" s="153" t="s">
        <v>116</v>
      </c>
      <c r="D73" s="168">
        <v>310</v>
      </c>
      <c r="E73" s="147">
        <v>4500</v>
      </c>
      <c r="F73" s="147">
        <v>0</v>
      </c>
      <c r="G73" s="147">
        <v>0</v>
      </c>
      <c r="H73" s="159">
        <f t="shared" si="7"/>
        <v>-4190</v>
      </c>
      <c r="I73" s="191" t="s">
        <v>195</v>
      </c>
      <c r="J73" s="182" t="s">
        <v>195</v>
      </c>
      <c r="K73" s="182" t="s">
        <v>195</v>
      </c>
      <c r="L73" s="179"/>
    </row>
    <row r="74" spans="1:12" x14ac:dyDescent="0.25">
      <c r="A74" s="143" t="s">
        <v>117</v>
      </c>
      <c r="B74" s="144" t="s">
        <v>336</v>
      </c>
      <c r="C74" s="153" t="s">
        <v>337</v>
      </c>
      <c r="D74" s="168">
        <v>25</v>
      </c>
      <c r="E74" s="147">
        <v>3000</v>
      </c>
      <c r="F74" s="147">
        <v>0</v>
      </c>
      <c r="G74" s="147">
        <v>0</v>
      </c>
      <c r="H74" s="159">
        <f t="shared" si="7"/>
        <v>-2975</v>
      </c>
      <c r="I74" s="191" t="s">
        <v>195</v>
      </c>
      <c r="J74" s="182" t="s">
        <v>195</v>
      </c>
      <c r="K74" s="182" t="s">
        <v>195</v>
      </c>
      <c r="L74" s="179"/>
    </row>
    <row r="75" spans="1:12" x14ac:dyDescent="0.25">
      <c r="A75" s="143" t="s">
        <v>119</v>
      </c>
      <c r="B75" s="144" t="s">
        <v>338</v>
      </c>
      <c r="C75" s="153" t="s">
        <v>149</v>
      </c>
      <c r="D75" s="168">
        <v>5</v>
      </c>
      <c r="E75" s="147">
        <v>137</v>
      </c>
      <c r="F75" s="147">
        <v>0</v>
      </c>
      <c r="G75" s="147">
        <v>0</v>
      </c>
      <c r="H75" s="159">
        <f t="shared" si="7"/>
        <v>-132</v>
      </c>
      <c r="I75" s="191" t="s">
        <v>195</v>
      </c>
      <c r="J75" s="182" t="s">
        <v>195</v>
      </c>
      <c r="K75" s="182" t="s">
        <v>195</v>
      </c>
      <c r="L75" s="179"/>
    </row>
    <row r="76" spans="1:12" x14ac:dyDescent="0.25">
      <c r="A76" s="143" t="s">
        <v>119</v>
      </c>
      <c r="B76" s="144" t="s">
        <v>339</v>
      </c>
      <c r="C76" s="153" t="s">
        <v>151</v>
      </c>
      <c r="D76" s="168">
        <v>47</v>
      </c>
      <c r="E76" s="147">
        <v>0</v>
      </c>
      <c r="F76" s="147">
        <v>0</v>
      </c>
      <c r="G76" s="147">
        <v>207</v>
      </c>
      <c r="H76" s="159">
        <f t="shared" si="7"/>
        <v>-160</v>
      </c>
      <c r="I76" s="191">
        <v>47</v>
      </c>
      <c r="J76" s="182" t="s">
        <v>195</v>
      </c>
      <c r="K76" s="182" t="s">
        <v>195</v>
      </c>
      <c r="L76" s="179"/>
    </row>
    <row r="77" spans="1:12" x14ac:dyDescent="0.25">
      <c r="A77" s="143" t="s">
        <v>119</v>
      </c>
      <c r="B77" s="144" t="s">
        <v>340</v>
      </c>
      <c r="C77" s="153" t="s">
        <v>341</v>
      </c>
      <c r="D77" s="168">
        <v>24</v>
      </c>
      <c r="E77" s="147">
        <v>160</v>
      </c>
      <c r="F77" s="147">
        <v>0</v>
      </c>
      <c r="G77" s="147">
        <v>0</v>
      </c>
      <c r="H77" s="159">
        <f t="shared" si="7"/>
        <v>-136</v>
      </c>
      <c r="I77" s="191" t="s">
        <v>195</v>
      </c>
      <c r="J77" s="182" t="s">
        <v>195</v>
      </c>
      <c r="K77" s="182" t="s">
        <v>195</v>
      </c>
      <c r="L77" s="179"/>
    </row>
    <row r="78" spans="1:12" x14ac:dyDescent="0.25">
      <c r="A78" s="143" t="s">
        <v>119</v>
      </c>
      <c r="B78" s="144" t="s">
        <v>342</v>
      </c>
      <c r="C78" s="153" t="s">
        <v>343</v>
      </c>
      <c r="D78" s="168">
        <v>13</v>
      </c>
      <c r="E78" s="147">
        <v>120</v>
      </c>
      <c r="F78" s="147">
        <v>0</v>
      </c>
      <c r="G78" s="147">
        <v>0</v>
      </c>
      <c r="H78" s="159">
        <f t="shared" si="7"/>
        <v>-107</v>
      </c>
      <c r="I78" s="191" t="s">
        <v>195</v>
      </c>
      <c r="J78" s="182" t="s">
        <v>195</v>
      </c>
      <c r="K78" s="182" t="s">
        <v>195</v>
      </c>
      <c r="L78" s="179"/>
    </row>
    <row r="79" spans="1:12" x14ac:dyDescent="0.25">
      <c r="A79" s="143" t="s">
        <v>119</v>
      </c>
      <c r="B79" s="144" t="s">
        <v>344</v>
      </c>
      <c r="C79" s="153" t="s">
        <v>345</v>
      </c>
      <c r="D79" s="168">
        <v>0</v>
      </c>
      <c r="E79" s="147">
        <v>2</v>
      </c>
      <c r="F79" s="147">
        <v>0</v>
      </c>
      <c r="G79" s="147">
        <v>0</v>
      </c>
      <c r="H79" s="159">
        <f t="shared" si="7"/>
        <v>-2</v>
      </c>
      <c r="I79" s="191" t="s">
        <v>195</v>
      </c>
      <c r="J79" s="182" t="s">
        <v>195</v>
      </c>
      <c r="K79" s="182" t="s">
        <v>195</v>
      </c>
      <c r="L79" s="179"/>
    </row>
    <row r="80" spans="1:12" x14ac:dyDescent="0.25">
      <c r="A80" s="143" t="s">
        <v>119</v>
      </c>
      <c r="B80" s="144" t="s">
        <v>346</v>
      </c>
      <c r="C80" s="153" t="s">
        <v>347</v>
      </c>
      <c r="D80" s="168">
        <v>13</v>
      </c>
      <c r="E80" s="147">
        <v>112</v>
      </c>
      <c r="F80" s="147">
        <v>0</v>
      </c>
      <c r="G80" s="147">
        <v>0</v>
      </c>
      <c r="H80" s="159">
        <f t="shared" si="7"/>
        <v>-99</v>
      </c>
      <c r="I80" s="191" t="s">
        <v>195</v>
      </c>
      <c r="J80" s="182" t="s">
        <v>348</v>
      </c>
      <c r="K80" s="182" t="s">
        <v>195</v>
      </c>
      <c r="L80" s="179"/>
    </row>
    <row r="81" spans="1:12" x14ac:dyDescent="0.25">
      <c r="A81" s="143" t="s">
        <v>119</v>
      </c>
      <c r="B81" s="144" t="s">
        <v>349</v>
      </c>
      <c r="C81" s="153" t="s">
        <v>350</v>
      </c>
      <c r="D81" s="168">
        <v>109</v>
      </c>
      <c r="E81" s="147">
        <v>204</v>
      </c>
      <c r="F81" s="147">
        <v>0</v>
      </c>
      <c r="G81" s="147">
        <v>0</v>
      </c>
      <c r="H81" s="159">
        <f t="shared" si="7"/>
        <v>-95</v>
      </c>
      <c r="I81" s="191" t="s">
        <v>195</v>
      </c>
      <c r="J81" s="182" t="s">
        <v>195</v>
      </c>
      <c r="K81" s="182" t="s">
        <v>195</v>
      </c>
      <c r="L81" s="179"/>
    </row>
    <row r="82" spans="1:12" x14ac:dyDescent="0.25">
      <c r="A82" s="143" t="s">
        <v>121</v>
      </c>
      <c r="B82" s="152" t="s">
        <v>351</v>
      </c>
      <c r="C82" s="153" t="s">
        <v>352</v>
      </c>
      <c r="D82" s="168">
        <v>608</v>
      </c>
      <c r="E82" s="147">
        <v>420</v>
      </c>
      <c r="F82" s="147">
        <v>160</v>
      </c>
      <c r="G82" s="147">
        <v>0</v>
      </c>
      <c r="H82" s="159">
        <f t="shared" si="7"/>
        <v>28</v>
      </c>
      <c r="I82" s="191" t="s">
        <v>195</v>
      </c>
      <c r="J82" s="182" t="s">
        <v>195</v>
      </c>
      <c r="K82" s="182" t="s">
        <v>195</v>
      </c>
      <c r="L82" s="179"/>
    </row>
    <row r="83" spans="1:12" x14ac:dyDescent="0.25">
      <c r="A83" s="143" t="s">
        <v>123</v>
      </c>
      <c r="B83" s="152" t="s">
        <v>353</v>
      </c>
      <c r="C83" s="153" t="s">
        <v>354</v>
      </c>
      <c r="D83" s="168">
        <v>25</v>
      </c>
      <c r="E83" s="147">
        <v>0</v>
      </c>
      <c r="F83" s="147">
        <v>0</v>
      </c>
      <c r="G83" s="147">
        <v>25</v>
      </c>
      <c r="H83" s="159">
        <f t="shared" si="7"/>
        <v>0</v>
      </c>
      <c r="I83" s="191">
        <v>25</v>
      </c>
      <c r="J83" s="182" t="s">
        <v>195</v>
      </c>
      <c r="K83" s="182" t="s">
        <v>195</v>
      </c>
      <c r="L83" s="179"/>
    </row>
    <row r="84" spans="1:12" ht="15.75" thickBot="1" x14ac:dyDescent="0.3">
      <c r="A84" s="143" t="s">
        <v>123</v>
      </c>
      <c r="B84" s="152" t="s">
        <v>355</v>
      </c>
      <c r="C84" s="153" t="s">
        <v>356</v>
      </c>
      <c r="D84" s="168">
        <v>21</v>
      </c>
      <c r="E84" s="147">
        <v>0</v>
      </c>
      <c r="F84" s="147">
        <v>0</v>
      </c>
      <c r="G84" s="147">
        <v>21</v>
      </c>
      <c r="H84" s="159">
        <f t="shared" si="7"/>
        <v>0</v>
      </c>
      <c r="I84" s="186">
        <v>21</v>
      </c>
      <c r="J84" s="183" t="s">
        <v>195</v>
      </c>
      <c r="K84" s="183" t="s">
        <v>195</v>
      </c>
      <c r="L84" s="180"/>
    </row>
    <row r="85" spans="1:12" ht="16.5" thickTop="1" thickBot="1" x14ac:dyDescent="0.3">
      <c r="A85" s="136" t="s">
        <v>357</v>
      </c>
      <c r="B85" s="137"/>
      <c r="C85" s="138"/>
      <c r="D85" s="139">
        <f t="shared" ref="D85:L85" si="8">SUM(D86:D86)</f>
        <v>1322</v>
      </c>
      <c r="E85" s="140">
        <f t="shared" si="8"/>
        <v>0</v>
      </c>
      <c r="F85" s="140">
        <f t="shared" si="8"/>
        <v>0</v>
      </c>
      <c r="G85" s="140">
        <f t="shared" si="8"/>
        <v>1322</v>
      </c>
      <c r="H85" s="140">
        <f t="shared" si="8"/>
        <v>0</v>
      </c>
      <c r="I85" s="194">
        <f t="shared" si="8"/>
        <v>11</v>
      </c>
      <c r="J85" s="195">
        <f t="shared" si="8"/>
        <v>0</v>
      </c>
      <c r="K85" s="195">
        <f t="shared" si="8"/>
        <v>1311</v>
      </c>
      <c r="L85" s="158">
        <f t="shared" si="8"/>
        <v>0</v>
      </c>
    </row>
    <row r="86" spans="1:12" ht="16.5" thickTop="1" thickBot="1" x14ac:dyDescent="0.3">
      <c r="A86" s="143" t="s">
        <v>358</v>
      </c>
      <c r="B86" s="152" t="s">
        <v>359</v>
      </c>
      <c r="C86" s="153" t="s">
        <v>157</v>
      </c>
      <c r="D86" s="146">
        <v>1322</v>
      </c>
      <c r="E86" s="147">
        <v>0</v>
      </c>
      <c r="F86" s="147">
        <v>0</v>
      </c>
      <c r="G86" s="147">
        <v>1322</v>
      </c>
      <c r="H86" s="159">
        <f>D86-E86-F86-G86</f>
        <v>0</v>
      </c>
      <c r="I86" s="186">
        <v>11</v>
      </c>
      <c r="J86" s="183" t="s">
        <v>195</v>
      </c>
      <c r="K86" s="183">
        <v>1311</v>
      </c>
      <c r="L86" s="157" t="s">
        <v>360</v>
      </c>
    </row>
    <row r="87" spans="1:12" ht="16.5" thickTop="1" thickBot="1" x14ac:dyDescent="0.3">
      <c r="A87" s="136" t="s">
        <v>361</v>
      </c>
      <c r="B87" s="137"/>
      <c r="C87" s="138"/>
      <c r="D87" s="139">
        <f t="shared" ref="D87:L87" si="9">SUM(D88:D98)</f>
        <v>14460</v>
      </c>
      <c r="E87" s="140">
        <f t="shared" si="9"/>
        <v>0</v>
      </c>
      <c r="F87" s="140">
        <f t="shared" si="9"/>
        <v>13810</v>
      </c>
      <c r="G87" s="140">
        <f t="shared" si="9"/>
        <v>650</v>
      </c>
      <c r="H87" s="140">
        <f t="shared" si="9"/>
        <v>0</v>
      </c>
      <c r="I87" s="194">
        <f t="shared" si="9"/>
        <v>0</v>
      </c>
      <c r="J87" s="195">
        <f t="shared" si="9"/>
        <v>0</v>
      </c>
      <c r="K87" s="195">
        <f t="shared" si="9"/>
        <v>650</v>
      </c>
      <c r="L87" s="158">
        <f t="shared" si="9"/>
        <v>0</v>
      </c>
    </row>
    <row r="88" spans="1:12" ht="15.75" thickTop="1" x14ac:dyDescent="0.25">
      <c r="A88" s="143" t="s">
        <v>362</v>
      </c>
      <c r="B88" s="144" t="s">
        <v>319</v>
      </c>
      <c r="C88" s="153" t="s">
        <v>363</v>
      </c>
      <c r="D88" s="146">
        <v>1100</v>
      </c>
      <c r="E88" s="147">
        <v>0</v>
      </c>
      <c r="F88" s="147">
        <v>1100</v>
      </c>
      <c r="G88" s="147">
        <v>0</v>
      </c>
      <c r="H88" s="159">
        <f>D88-E88-F88-G88</f>
        <v>0</v>
      </c>
      <c r="I88" s="146">
        <v>0</v>
      </c>
      <c r="J88" s="147">
        <v>0</v>
      </c>
      <c r="K88" s="147">
        <v>0</v>
      </c>
      <c r="L88" s="150"/>
    </row>
    <row r="89" spans="1:12" x14ac:dyDescent="0.25">
      <c r="A89" s="143" t="s">
        <v>362</v>
      </c>
      <c r="B89" s="144" t="s">
        <v>320</v>
      </c>
      <c r="C89" s="153" t="s">
        <v>364</v>
      </c>
      <c r="D89" s="146">
        <v>400</v>
      </c>
      <c r="E89" s="147">
        <v>0</v>
      </c>
      <c r="F89" s="147">
        <v>400</v>
      </c>
      <c r="G89" s="147">
        <v>0</v>
      </c>
      <c r="H89" s="159">
        <f t="shared" ref="H89:H104" si="10">D89-E89-F89-G89</f>
        <v>0</v>
      </c>
      <c r="I89" s="146">
        <v>0</v>
      </c>
      <c r="J89" s="147">
        <v>0</v>
      </c>
      <c r="K89" s="147">
        <v>0</v>
      </c>
      <c r="L89" s="150"/>
    </row>
    <row r="90" spans="1:12" x14ac:dyDescent="0.25">
      <c r="A90" s="143" t="s">
        <v>362</v>
      </c>
      <c r="B90" s="144" t="s">
        <v>321</v>
      </c>
      <c r="C90" s="153" t="s">
        <v>365</v>
      </c>
      <c r="D90" s="146">
        <v>300</v>
      </c>
      <c r="E90" s="147">
        <v>0</v>
      </c>
      <c r="F90" s="147">
        <v>300</v>
      </c>
      <c r="G90" s="147">
        <v>0</v>
      </c>
      <c r="H90" s="159">
        <f t="shared" si="10"/>
        <v>0</v>
      </c>
      <c r="I90" s="146">
        <v>0</v>
      </c>
      <c r="J90" s="147">
        <v>0</v>
      </c>
      <c r="K90" s="147">
        <v>0</v>
      </c>
      <c r="L90" s="150"/>
    </row>
    <row r="91" spans="1:12" x14ac:dyDescent="0.25">
      <c r="A91" s="143" t="s">
        <v>362</v>
      </c>
      <c r="B91" s="144" t="s">
        <v>317</v>
      </c>
      <c r="C91" s="153" t="s">
        <v>366</v>
      </c>
      <c r="D91" s="146">
        <v>3320</v>
      </c>
      <c r="E91" s="147">
        <v>0</v>
      </c>
      <c r="F91" s="147">
        <v>3320</v>
      </c>
      <c r="G91" s="147">
        <v>0</v>
      </c>
      <c r="H91" s="159">
        <f t="shared" si="10"/>
        <v>0</v>
      </c>
      <c r="I91" s="146">
        <v>0</v>
      </c>
      <c r="J91" s="147">
        <v>0</v>
      </c>
      <c r="K91" s="147">
        <v>0</v>
      </c>
      <c r="L91" s="150"/>
    </row>
    <row r="92" spans="1:12" x14ac:dyDescent="0.25">
      <c r="A92" s="143" t="s">
        <v>367</v>
      </c>
      <c r="B92" s="144" t="s">
        <v>325</v>
      </c>
      <c r="C92" s="153" t="s">
        <v>368</v>
      </c>
      <c r="D92" s="146">
        <v>5750</v>
      </c>
      <c r="E92" s="147">
        <v>0</v>
      </c>
      <c r="F92" s="147">
        <v>5750</v>
      </c>
      <c r="G92" s="147">
        <v>0</v>
      </c>
      <c r="H92" s="159">
        <f t="shared" si="10"/>
        <v>0</v>
      </c>
      <c r="I92" s="146">
        <v>0</v>
      </c>
      <c r="J92" s="147">
        <v>0</v>
      </c>
      <c r="K92" s="147">
        <v>0</v>
      </c>
      <c r="L92" s="150"/>
    </row>
    <row r="93" spans="1:12" x14ac:dyDescent="0.25">
      <c r="A93" s="143" t="s">
        <v>367</v>
      </c>
      <c r="B93" s="144" t="s">
        <v>335</v>
      </c>
      <c r="C93" s="153" t="s">
        <v>369</v>
      </c>
      <c r="D93" s="146">
        <v>1350</v>
      </c>
      <c r="E93" s="147">
        <v>0</v>
      </c>
      <c r="F93" s="147">
        <v>1350</v>
      </c>
      <c r="G93" s="147">
        <v>0</v>
      </c>
      <c r="H93" s="159">
        <f t="shared" si="10"/>
        <v>0</v>
      </c>
      <c r="I93" s="146">
        <v>0</v>
      </c>
      <c r="J93" s="147">
        <v>0</v>
      </c>
      <c r="K93" s="147">
        <v>0</v>
      </c>
      <c r="L93" s="150"/>
    </row>
    <row r="94" spans="1:12" x14ac:dyDescent="0.25">
      <c r="A94" s="143" t="s">
        <v>367</v>
      </c>
      <c r="B94" s="144" t="s">
        <v>336</v>
      </c>
      <c r="C94" s="153" t="s">
        <v>370</v>
      </c>
      <c r="D94" s="146">
        <v>290</v>
      </c>
      <c r="E94" s="147">
        <v>0</v>
      </c>
      <c r="F94" s="147">
        <v>290</v>
      </c>
      <c r="G94" s="147">
        <v>0</v>
      </c>
      <c r="H94" s="159">
        <f t="shared" si="10"/>
        <v>0</v>
      </c>
      <c r="I94" s="146">
        <v>0</v>
      </c>
      <c r="J94" s="147">
        <v>0</v>
      </c>
      <c r="K94" s="147">
        <v>0</v>
      </c>
      <c r="L94" s="150"/>
    </row>
    <row r="95" spans="1:12" x14ac:dyDescent="0.25">
      <c r="A95" s="143" t="s">
        <v>367</v>
      </c>
      <c r="B95" s="152" t="s">
        <v>371</v>
      </c>
      <c r="C95" s="153" t="s">
        <v>372</v>
      </c>
      <c r="D95" s="146">
        <v>450</v>
      </c>
      <c r="E95" s="147">
        <v>0</v>
      </c>
      <c r="F95" s="147">
        <v>300</v>
      </c>
      <c r="G95" s="147">
        <v>150</v>
      </c>
      <c r="H95" s="159">
        <f t="shared" si="10"/>
        <v>0</v>
      </c>
      <c r="I95" s="146">
        <v>0</v>
      </c>
      <c r="J95" s="147">
        <v>0</v>
      </c>
      <c r="K95" s="204">
        <v>150</v>
      </c>
      <c r="L95" s="150" t="s">
        <v>373</v>
      </c>
    </row>
    <row r="96" spans="1:12" x14ac:dyDescent="0.25">
      <c r="A96" s="143" t="s">
        <v>374</v>
      </c>
      <c r="B96" s="144" t="s">
        <v>375</v>
      </c>
      <c r="C96" s="153" t="s">
        <v>376</v>
      </c>
      <c r="D96" s="146">
        <v>1000</v>
      </c>
      <c r="E96" s="147">
        <v>0</v>
      </c>
      <c r="F96" s="147">
        <v>1000</v>
      </c>
      <c r="G96" s="147">
        <v>0</v>
      </c>
      <c r="H96" s="159">
        <f t="shared" si="10"/>
        <v>0</v>
      </c>
      <c r="I96" s="146">
        <v>0</v>
      </c>
      <c r="J96" s="147">
        <v>0</v>
      </c>
      <c r="K96" s="147">
        <v>0</v>
      </c>
      <c r="L96" s="150"/>
    </row>
    <row r="97" spans="1:12" x14ac:dyDescent="0.25">
      <c r="A97" s="143" t="s">
        <v>374</v>
      </c>
      <c r="B97" s="144" t="s">
        <v>377</v>
      </c>
      <c r="C97" s="153" t="s">
        <v>378</v>
      </c>
      <c r="D97" s="146">
        <v>0</v>
      </c>
      <c r="E97" s="147">
        <v>0</v>
      </c>
      <c r="F97" s="147">
        <v>0</v>
      </c>
      <c r="G97" s="147">
        <v>0</v>
      </c>
      <c r="H97" s="159">
        <f t="shared" si="10"/>
        <v>0</v>
      </c>
      <c r="I97" s="146">
        <v>0</v>
      </c>
      <c r="J97" s="147">
        <v>0</v>
      </c>
      <c r="K97" s="147">
        <v>0</v>
      </c>
      <c r="L97" s="150"/>
    </row>
    <row r="98" spans="1:12" ht="15.75" thickBot="1" x14ac:dyDescent="0.3">
      <c r="A98" s="143" t="s">
        <v>379</v>
      </c>
      <c r="B98" s="152" t="s">
        <v>371</v>
      </c>
      <c r="C98" s="153" t="s">
        <v>380</v>
      </c>
      <c r="D98" s="146">
        <v>500</v>
      </c>
      <c r="E98" s="147">
        <v>0</v>
      </c>
      <c r="F98" s="147">
        <v>0</v>
      </c>
      <c r="G98" s="147">
        <v>500</v>
      </c>
      <c r="H98" s="159">
        <f t="shared" si="10"/>
        <v>0</v>
      </c>
      <c r="I98" s="154">
        <v>0</v>
      </c>
      <c r="J98" s="155">
        <v>0</v>
      </c>
      <c r="K98" s="205">
        <v>500</v>
      </c>
      <c r="L98" s="157" t="s">
        <v>381</v>
      </c>
    </row>
    <row r="99" spans="1:12" ht="16.5" thickTop="1" thickBot="1" x14ac:dyDescent="0.3">
      <c r="A99" s="136" t="s">
        <v>382</v>
      </c>
      <c r="B99" s="169"/>
      <c r="C99" s="138"/>
      <c r="D99" s="139">
        <f t="shared" ref="D99:K99" si="11">SUM(D100:D104)</f>
        <v>5135</v>
      </c>
      <c r="E99" s="140">
        <f t="shared" si="11"/>
        <v>400</v>
      </c>
      <c r="F99" s="140">
        <f t="shared" si="11"/>
        <v>2121</v>
      </c>
      <c r="G99" s="140">
        <f t="shared" si="11"/>
        <v>0</v>
      </c>
      <c r="H99" s="141">
        <f t="shared" si="11"/>
        <v>2614</v>
      </c>
      <c r="I99" s="195">
        <f t="shared" si="11"/>
        <v>0</v>
      </c>
      <c r="J99" s="195">
        <f t="shared" si="11"/>
        <v>100</v>
      </c>
      <c r="K99" s="195">
        <f t="shared" si="11"/>
        <v>0</v>
      </c>
      <c r="L99" s="158"/>
    </row>
    <row r="100" spans="1:12" ht="15.75" thickTop="1" x14ac:dyDescent="0.25">
      <c r="A100" s="143" t="s">
        <v>383</v>
      </c>
      <c r="B100" s="152" t="s">
        <v>384</v>
      </c>
      <c r="C100" s="153" t="s">
        <v>385</v>
      </c>
      <c r="D100" s="146">
        <v>935</v>
      </c>
      <c r="E100" s="147">
        <v>0</v>
      </c>
      <c r="F100" s="147">
        <v>0</v>
      </c>
      <c r="G100" s="147">
        <v>0</v>
      </c>
      <c r="H100" s="148">
        <f>D100-E100-F100-G100</f>
        <v>935</v>
      </c>
      <c r="I100" s="147">
        <v>0</v>
      </c>
      <c r="J100" s="147">
        <v>0</v>
      </c>
      <c r="K100" s="147">
        <v>0</v>
      </c>
      <c r="L100" s="150"/>
    </row>
    <row r="101" spans="1:12" x14ac:dyDescent="0.25">
      <c r="A101" s="143" t="s">
        <v>383</v>
      </c>
      <c r="B101" s="152" t="s">
        <v>371</v>
      </c>
      <c r="C101" s="153" t="s">
        <v>386</v>
      </c>
      <c r="D101" s="146">
        <v>0</v>
      </c>
      <c r="E101" s="147">
        <v>0</v>
      </c>
      <c r="F101" s="147">
        <v>0</v>
      </c>
      <c r="G101" s="147">
        <v>0</v>
      </c>
      <c r="H101" s="148">
        <f t="shared" si="10"/>
        <v>0</v>
      </c>
      <c r="I101" s="147">
        <v>0</v>
      </c>
      <c r="J101" s="151">
        <v>100</v>
      </c>
      <c r="K101" s="147">
        <v>0</v>
      </c>
      <c r="L101" s="150"/>
    </row>
    <row r="102" spans="1:12" x14ac:dyDescent="0.25">
      <c r="A102" s="143" t="s">
        <v>387</v>
      </c>
      <c r="B102" s="152" t="s">
        <v>371</v>
      </c>
      <c r="C102" s="153" t="s">
        <v>388</v>
      </c>
      <c r="D102" s="146">
        <v>0</v>
      </c>
      <c r="E102" s="147">
        <v>0</v>
      </c>
      <c r="F102" s="147">
        <v>2121</v>
      </c>
      <c r="G102" s="147">
        <v>0</v>
      </c>
      <c r="H102" s="148">
        <f t="shared" si="10"/>
        <v>-2121</v>
      </c>
      <c r="I102" s="147">
        <v>0</v>
      </c>
      <c r="J102" s="147">
        <v>0</v>
      </c>
      <c r="K102" s="147">
        <v>0</v>
      </c>
      <c r="L102" s="150"/>
    </row>
    <row r="103" spans="1:12" x14ac:dyDescent="0.25">
      <c r="A103" s="143"/>
      <c r="B103" s="152" t="s">
        <v>371</v>
      </c>
      <c r="C103" s="153" t="s">
        <v>389</v>
      </c>
      <c r="D103" s="146">
        <v>300</v>
      </c>
      <c r="E103" s="147">
        <v>0</v>
      </c>
      <c r="F103" s="147">
        <v>0</v>
      </c>
      <c r="G103" s="147">
        <v>0</v>
      </c>
      <c r="H103" s="148">
        <f t="shared" si="10"/>
        <v>300</v>
      </c>
      <c r="I103" s="147">
        <v>0</v>
      </c>
      <c r="J103" s="147">
        <v>0</v>
      </c>
      <c r="K103" s="147">
        <v>0</v>
      </c>
      <c r="L103" s="150"/>
    </row>
    <row r="104" spans="1:12" ht="15.75" thickBot="1" x14ac:dyDescent="0.3">
      <c r="A104" s="143" t="s">
        <v>390</v>
      </c>
      <c r="B104" s="152" t="s">
        <v>371</v>
      </c>
      <c r="C104" s="153" t="s">
        <v>179</v>
      </c>
      <c r="D104" s="154">
        <v>3900</v>
      </c>
      <c r="E104" s="155">
        <v>400</v>
      </c>
      <c r="F104" s="155">
        <v>0</v>
      </c>
      <c r="G104" s="155">
        <v>0</v>
      </c>
      <c r="H104" s="156">
        <f t="shared" si="10"/>
        <v>3500</v>
      </c>
      <c r="I104" s="147">
        <v>0</v>
      </c>
      <c r="J104" s="147">
        <v>0</v>
      </c>
      <c r="K104" s="147">
        <v>0</v>
      </c>
      <c r="L104" s="150"/>
    </row>
    <row r="105" spans="1:12" ht="16.5" thickTop="1" thickBot="1" x14ac:dyDescent="0.3">
      <c r="A105" s="170"/>
      <c r="B105" s="171"/>
      <c r="C105" s="172" t="s">
        <v>391</v>
      </c>
      <c r="D105" s="213">
        <f t="shared" ref="D105:G105" si="12">D3+D14+D85+D87+D99</f>
        <v>180639</v>
      </c>
      <c r="E105" s="214">
        <f t="shared" si="12"/>
        <v>22845</v>
      </c>
      <c r="F105" s="214">
        <f t="shared" si="12"/>
        <v>17748</v>
      </c>
      <c r="G105" s="214">
        <f t="shared" si="12"/>
        <v>132377</v>
      </c>
      <c r="H105" s="215">
        <f>H3+H14+H85+H87+H99</f>
        <v>7669</v>
      </c>
      <c r="I105" s="196">
        <f t="shared" ref="I105:L105" si="13">I3+I14+I85+I87+I99</f>
        <v>8000</v>
      </c>
      <c r="J105" s="196">
        <f t="shared" si="13"/>
        <v>119532</v>
      </c>
      <c r="K105" s="196">
        <f t="shared" si="13"/>
        <v>4785</v>
      </c>
      <c r="L105" s="181">
        <f t="shared" si="13"/>
        <v>0</v>
      </c>
    </row>
    <row r="106" spans="1:12" ht="15.75" thickTop="1" x14ac:dyDescent="0.25">
      <c r="H106" s="174"/>
      <c r="I106" s="124"/>
      <c r="J106" s="124"/>
    </row>
    <row r="107" spans="1:12" x14ac:dyDescent="0.25">
      <c r="H107" s="174"/>
      <c r="I107" s="208">
        <f>8000-I105</f>
        <v>0</v>
      </c>
      <c r="J107" s="124"/>
    </row>
    <row r="111" spans="1:12" x14ac:dyDescent="0.25">
      <c r="C111" s="175" t="s">
        <v>392</v>
      </c>
    </row>
    <row r="112" spans="1:12" x14ac:dyDescent="0.25">
      <c r="B112" s="125" t="s">
        <v>189</v>
      </c>
      <c r="C112" s="125" t="s">
        <v>5</v>
      </c>
    </row>
    <row r="113" spans="2:8" x14ac:dyDescent="0.25">
      <c r="B113" s="125" t="s">
        <v>200</v>
      </c>
      <c r="C113" s="125" t="s">
        <v>172</v>
      </c>
    </row>
    <row r="114" spans="2:8" x14ac:dyDescent="0.25">
      <c r="B114" s="197" t="s">
        <v>315</v>
      </c>
      <c r="C114" s="125" t="s">
        <v>176</v>
      </c>
    </row>
    <row r="115" spans="2:8" x14ac:dyDescent="0.25">
      <c r="B115" s="197" t="s">
        <v>102</v>
      </c>
      <c r="C115" s="125" t="s">
        <v>393</v>
      </c>
    </row>
    <row r="116" spans="2:8" x14ac:dyDescent="0.25">
      <c r="B116" s="125" t="s">
        <v>381</v>
      </c>
      <c r="C116" s="125" t="s">
        <v>170</v>
      </c>
      <c r="H116"/>
    </row>
    <row r="117" spans="2:8" x14ac:dyDescent="0.25">
      <c r="B117" s="125" t="s">
        <v>203</v>
      </c>
      <c r="C117" s="125" t="s">
        <v>173</v>
      </c>
    </row>
    <row r="118" spans="2:8" x14ac:dyDescent="0.25">
      <c r="B118" s="125" t="s">
        <v>394</v>
      </c>
      <c r="C118" s="125" t="s">
        <v>395</v>
      </c>
    </row>
    <row r="119" spans="2:8" x14ac:dyDescent="0.25">
      <c r="B119" s="125" t="s">
        <v>300</v>
      </c>
      <c r="C119" s="125" t="s">
        <v>174</v>
      </c>
    </row>
    <row r="120" spans="2:8" x14ac:dyDescent="0.25">
      <c r="B120" s="125" t="s">
        <v>270</v>
      </c>
      <c r="C120" s="125" t="s">
        <v>175</v>
      </c>
    </row>
    <row r="121" spans="2:8" x14ac:dyDescent="0.25">
      <c r="B121" s="125" t="s">
        <v>280</v>
      </c>
      <c r="C121" s="125" t="s">
        <v>171</v>
      </c>
    </row>
    <row r="122" spans="2:8" x14ac:dyDescent="0.25">
      <c r="B122" s="125" t="s">
        <v>213</v>
      </c>
      <c r="C122" s="125" t="s">
        <v>177</v>
      </c>
    </row>
  </sheetData>
  <mergeCells count="1">
    <mergeCell ref="I1:L1"/>
  </mergeCells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B58C73D1E011499E42DBE2AC3F416C" ma:contentTypeVersion="14" ma:contentTypeDescription="Vytvoří nový dokument" ma:contentTypeScope="" ma:versionID="bbd9b6bb5752fdd9d032aa8ec6bd30a5">
  <xsd:schema xmlns:xsd="http://www.w3.org/2001/XMLSchema" xmlns:xs="http://www.w3.org/2001/XMLSchema" xmlns:p="http://schemas.microsoft.com/office/2006/metadata/properties" xmlns:ns2="e9c583d3-c2ce-4c22-8c38-921073b10c09" xmlns:ns3="10cfe411-8c88-4876-88f2-460636b28b9d" targetNamespace="http://schemas.microsoft.com/office/2006/metadata/properties" ma:root="true" ma:fieldsID="fad2c94b070b73e74a425349f4157bca" ns2:_="" ns3:_="">
    <xsd:import namespace="e9c583d3-c2ce-4c22-8c38-921073b10c09"/>
    <xsd:import namespace="10cfe411-8c88-4876-88f2-460636b28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583d3-c2ce-4c22-8c38-921073b10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f495c0c3-25c8-4324-b267-8012d884d5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fe411-8c88-4876-88f2-460636b28b9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2769f0d-ba6b-4488-a116-7de3c83ee9c9}" ma:internalName="TaxCatchAll" ma:showField="CatchAllData" ma:web="10cfe411-8c88-4876-88f2-460636b28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c583d3-c2ce-4c22-8c38-921073b10c09">
      <Terms xmlns="http://schemas.microsoft.com/office/infopath/2007/PartnerControls"/>
    </lcf76f155ced4ddcb4097134ff3c332f>
    <TaxCatchAll xmlns="10cfe411-8c88-4876-88f2-460636b28b9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67F18E-E03E-44EB-B7A2-36890DC148D0}"/>
</file>

<file path=customXml/itemProps2.xml><?xml version="1.0" encoding="utf-8"?>
<ds:datastoreItem xmlns:ds="http://schemas.openxmlformats.org/officeDocument/2006/customXml" ds:itemID="{161BE946-8619-4F1A-B319-2C35ADA94C98}">
  <ds:schemaRefs>
    <ds:schemaRef ds:uri="http://schemas.microsoft.com/office/2006/metadata/properties"/>
    <ds:schemaRef ds:uri="http://schemas.microsoft.com/office/infopath/2007/PartnerControls"/>
    <ds:schemaRef ds:uri="e843e764-7b8b-468a-9ff5-a23ef4c9edb6"/>
    <ds:schemaRef ds:uri="38e2f5eb-e467-4dde-8e28-99561e040087"/>
  </ds:schemaRefs>
</ds:datastoreItem>
</file>

<file path=customXml/itemProps3.xml><?xml version="1.0" encoding="utf-8"?>
<ds:datastoreItem xmlns:ds="http://schemas.openxmlformats.org/officeDocument/2006/customXml" ds:itemID="{6BF37A91-4AE3-4632-9E85-0B7A1363C1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3</vt:i4>
      </vt:variant>
    </vt:vector>
  </HeadingPairs>
  <TitlesOfParts>
    <vt:vector size="9" baseType="lpstr">
      <vt:lpstr>Shrnutí</vt:lpstr>
      <vt:lpstr>Duch.zaměst.a běžné činnosti PS</vt:lpstr>
      <vt:lpstr>Opravy, investice a projekty</vt:lpstr>
      <vt:lpstr>Fondy</vt:lpstr>
      <vt:lpstr>Meziroční srovnání</vt:lpstr>
      <vt:lpstr>Rozpočet PS 2020 - detail</vt:lpstr>
      <vt:lpstr>'Duch.zaměst.a běžné činnosti PS'!Oblast_tisku</vt:lpstr>
      <vt:lpstr>Fondy!Oblast_tisku</vt:lpstr>
      <vt:lpstr>'Opravy, investice a projekty'!Oblast_tisku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Štulcová Věra</dc:creator>
  <cp:keywords/>
  <dc:description/>
  <cp:lastModifiedBy>Alice B. Pištorová | ÚCK ČCE</cp:lastModifiedBy>
  <cp:revision/>
  <dcterms:created xsi:type="dcterms:W3CDTF">2018-03-10T20:45:08Z</dcterms:created>
  <dcterms:modified xsi:type="dcterms:W3CDTF">2026-04-01T11:40:37Z</dcterms:modified>
  <cp:category>Veřejné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xmlns:xsi="http://www.w3.org/2001/XMLSchema-instance" xmlns:xsd="http://www.w3.org/2001/XMLSchema" margin="NaN" class="C0" owner="Štulcová Věra" position="TopRight" marginX="0" marginY="0" classifiedOn="2018-08-16T06:31:51.6884205</vt:lpwstr>
  </property>
  <property fmtid="{D5CDD505-2E9C-101B-9397-08002B2CF9AE}" pid="3" name="DocumentTagging.ClassificationMark.P01">
    <vt:lpwstr>+02:00" showPrintedBy="false" showPrintDate="false" language="cs" ApplicationVersion="Microsoft Excel, 14.0" addinVersion="5.10.5.29" template="CEZ"&gt;&lt;history bulk="false" class="Veřejné" code="C0" user="CEZDATA\stulcpet" divisionPrefix="CEZ" mappingV</vt:lpwstr>
  </property>
  <property fmtid="{D5CDD505-2E9C-101B-9397-08002B2CF9AE}" pid="4" name="DocumentTagging.ClassificationMark.P02">
    <vt:lpwstr>ersion="1" date="2018-08-16T06:31:51.7384206+02:00"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DocumentClasification">
    <vt:lpwstr>Veřejné</vt:lpwstr>
  </property>
  <property fmtid="{D5CDD505-2E9C-101B-9397-08002B2CF9AE}" pid="7" name="CEZ_DLP">
    <vt:lpwstr>CEZ:CEZ:D</vt:lpwstr>
  </property>
  <property fmtid="{D5CDD505-2E9C-101B-9397-08002B2CF9AE}" pid="8" name="ContentTypeId">
    <vt:lpwstr>0x010100B7B58C73D1E011499E42DBE2AC3F416C</vt:lpwstr>
  </property>
  <property fmtid="{D5CDD505-2E9C-101B-9397-08002B2CF9AE}" pid="9" name="MediaServiceImageTags">
    <vt:lpwstr/>
  </property>
</Properties>
</file>